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79844 AEGON CPT CBC BV\Reporting\2022\06\Draft\"/>
    </mc:Choice>
  </mc:AlternateContent>
  <xr:revisionPtr revIDLastSave="0" documentId="13_ncr:1_{846E6A34-A1EF-44B6-8F43-D681B47425E1}" xr6:coauthVersionLast="46" xr6:coauthVersionMax="46" xr10:uidLastSave="{00000000-0000-0000-0000-000000000000}"/>
  <bookViews>
    <workbookView xWindow="-120" yWindow="-120" windowWidth="19440" windowHeight="1059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3" i="19"/>
  <c r="G592" i="19"/>
  <c r="G591" i="19"/>
  <c r="G595" i="19" s="1"/>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F254" i="9"/>
  <c r="F252" i="9"/>
  <c r="F250" i="9"/>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2"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C300" i="8"/>
  <c r="D292" i="8"/>
  <c r="D300" i="8"/>
  <c r="F292" i="8"/>
  <c r="D290" i="8"/>
  <c r="C293" i="8"/>
  <c r="C290" i="8"/>
  <c r="D293" i="8"/>
  <c r="C292" i="8"/>
  <c r="F208" i="8" l="1"/>
  <c r="F212" i="8"/>
  <c r="G104" i="8"/>
  <c r="G102" i="8"/>
  <c r="G99" i="8"/>
  <c r="G97" i="8"/>
  <c r="G95" i="8"/>
  <c r="G93" i="8"/>
  <c r="G105" i="8"/>
  <c r="G103" i="8"/>
  <c r="G101" i="8"/>
  <c r="G98" i="8"/>
  <c r="G96" i="8"/>
  <c r="G94" i="8"/>
  <c r="F59" i="8"/>
  <c r="F61" i="8"/>
  <c r="F79" i="8"/>
  <c r="F81" i="8"/>
  <c r="F102" i="8"/>
  <c r="F104" i="8"/>
  <c r="G130" i="8"/>
  <c r="G131" i="8"/>
  <c r="G132" i="8"/>
  <c r="G133" i="8"/>
  <c r="G134" i="8"/>
  <c r="G135" i="8"/>
  <c r="G156" i="8"/>
  <c r="G157" i="8"/>
  <c r="G158" i="8"/>
  <c r="G159" i="8"/>
  <c r="G160" i="8"/>
  <c r="G161" i="8"/>
  <c r="F207" i="8"/>
  <c r="F17" i="22"/>
  <c r="F18" i="19"/>
  <c r="F17" i="19"/>
  <c r="F16" i="19"/>
  <c r="F16" i="9"/>
  <c r="F18" i="9"/>
  <c r="F20" i="9"/>
  <c r="F22" i="9"/>
  <c r="F24" i="9"/>
  <c r="F26" i="9"/>
  <c r="G17" i="22"/>
  <c r="G18" i="19"/>
  <c r="G17" i="19"/>
  <c r="G16" i="19"/>
  <c r="F229" i="9"/>
  <c r="F231" i="9"/>
  <c r="F233" i="9"/>
  <c r="F78" i="8"/>
  <c r="F80" i="8"/>
  <c r="F94" i="8"/>
  <c r="F100" i="8" s="1"/>
  <c r="F96" i="8"/>
  <c r="F98" i="8"/>
  <c r="F101" i="8"/>
  <c r="F103"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5" i="9"/>
  <c r="F228" i="9"/>
  <c r="F230" i="9"/>
  <c r="F251" i="9"/>
  <c r="F253" i="9"/>
  <c r="G228" i="9"/>
  <c r="G229" i="9"/>
  <c r="G230" i="9"/>
  <c r="G231" i="9"/>
  <c r="G232" i="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39" i="19"/>
  <c r="F454" i="9"/>
  <c r="F455" i="9"/>
  <c r="F456" i="9"/>
  <c r="F457" i="9"/>
  <c r="F458" i="9"/>
  <c r="F476" i="9"/>
  <c r="F477" i="9"/>
  <c r="F478" i="9"/>
  <c r="F479" i="9"/>
  <c r="F480" i="9"/>
  <c r="F39" i="10"/>
  <c r="F42" i="10" s="1"/>
  <c r="F153" i="10"/>
  <c r="F155" i="10"/>
  <c r="F157" i="10"/>
  <c r="F158" i="11"/>
  <c r="F159" i="11"/>
  <c r="F160" i="11"/>
  <c r="F161" i="11"/>
  <c r="F162" i="11"/>
  <c r="F180" i="11"/>
  <c r="F181" i="11"/>
  <c r="F182" i="11"/>
  <c r="F183" i="11"/>
  <c r="F184" i="11"/>
  <c r="F32" i="19"/>
  <c r="F34" i="19"/>
  <c r="F36" i="19"/>
  <c r="G19" i="19" l="1"/>
  <c r="F19" i="19"/>
  <c r="G100"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<sst xmlns="http://schemas.openxmlformats.org/spreadsheetml/2006/main" count="3762" uniqueCount="2721">
  <si>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</si>
  <si>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</si>
  <si>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</si>
  <si>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</si>
  <si>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</si>
  <si>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</si>
  <si>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</si>
  <si>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</si>
  <si>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</si>
  <si>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</si>
  <si>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</si>
  <si>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</si>
  <si>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</si>
  <si>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</si>
  <si>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</si>
  <si>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</si>
  <si>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</si>
  <si>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</si>
  <si>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</si>
  <si>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</si>
  <si>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</si>
  <si>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</si>
  <si>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</si>
  <si>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</si>
  <si>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</si>
  <si>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</si>
  <si>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</si>
  <si>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</si>
  <si>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</si>
  <si>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</si>
  <si>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</si>
  <si>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</si>
  <si>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</si>
  <si>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</si>
  <si>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</si>
  <si>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</si>
  <si>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</si>
  <si>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</si>
  <si>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</si>
  <si>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</si>
  <si>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</si>
  <si>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</si>
  <si>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</si>
  <si>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</si>
  <si>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</si>
  <si>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</si>
  <si>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</si>
  <si>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</si>
  <si>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</si>
  <si>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</si>
  <si>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</si>
  <si>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</si>
  <si>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</si>
  <si>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</si>
  <si>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</si>
  <si>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</si>
  <si>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</si>
  <si>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</si>
  <si>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</si>
  <si>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</si>
  <si>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</si>
  <si>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</si>
  <si>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</si>
  <si>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</si>
  <si>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</si>
  <si>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</si>
  <si>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</si>
  <si>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</si>
  <si>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</si>
  <si>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</si>
  <si>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</si>
  <si>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</si>
  <si>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</si>
  <si>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</si>
  <si>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</si>
  <si>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</si>
  <si>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</si>
  <si>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</si>
  <si>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</si>
  <si>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</si>
  <si>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</si>
  <si>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</si>
  <si>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</si>
  <si>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</si>
  <si>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</si>
  <si>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</si>
  <si>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</si>
  <si>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</si>
  <si>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</si>
  <si>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</si>
  <si>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</si>
  <si>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</si>
  <si>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</si>
  <si>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</si>
  <si>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</si>
  <si>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</si>
  <si>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</si>
  <si>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</si>
  <si>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</si>
  <si>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</si>
  <si>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</si>
  <si>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</si>
  <si>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</si>
  <si>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</si>
  <si>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</si>
  <si>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</si>
  <si>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</si>
  <si>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</si>
  <si>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</si>
  <si>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</si>
  <si>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</si>
  <si>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</si>
  <si>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</si>
  <si>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</si>
  <si>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</si>
  <si>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</si>
  <si>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</si>
  <si>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</si>
  <si>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</si>
  <si>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</si>
  <si>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</si>
  <si>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</si>
  <si>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</si>
  <si>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</si>
  <si>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</si>
  <si>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</si>
  <si>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</si>
  <si>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</si>
  <si>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</si>
  <si>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</si>
  <si>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</si>
  <si>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</si>
  <si>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</si>
  <si>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</si>
  <si>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</si>
  <si>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</si>
  <si>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</si>
  <si>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</si>
  <si>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</si>
  <si>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</si>
  <si>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</si>
  <si>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</si>
  <si>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</si>
  <si>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</si>
  <si>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</si>
  <si>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</si>
  <si>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</si>
  <si>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</si>
  <si>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</si>
  <si>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</si>
  <si>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</si>
  <si>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</si>
  <si>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</si>
  <si>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</si>
  <si>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</si>
  <si>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</si>
  <si>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</si>
  <si>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</si>
  <si>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</si>
  <si>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</si>
  <si>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</si>
  <si>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</si>
  <si>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</si>
  <si>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</si>
  <si>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</si>
  <si>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</si>
  <si>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</si>
  <si>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</si>
  <si>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</si>
  <si>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</si>
  <si>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</si>
  <si>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</si>
  <si>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</si>
  <si>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</si>
  <si>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</si>
  <si>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</si>
  <si>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</si>
  <si>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</si>
  <si>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</si>
  <si>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</si>
  <si>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</si>
  <si>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</si>
  <si>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</si>
  <si>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</si>
  <si>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</si>
  <si>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</si>
  <si>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</si>
  <si>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</si>
  <si>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</si>
  <si>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</si>
  <si>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</si>
  <si>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</si>
  <si>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</si>
  <si>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</si>
  <si>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</si>
  <si>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</si>
  <si>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</si>
  <si>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</si>
  <si>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</si>
  <si>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</si>
  <si>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</si>
  <si>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</si>
  <si>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</si>
  <si>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</si>
  <si>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</si>
  <si>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</si>
  <si>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</si>
  <si>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</si>
  <si>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</si>
  <si>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</si>
  <si>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</si>
  <si>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</si>
  <si>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</si>
  <si>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</si>
  <si>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</si>
  <si>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</si>
  <si>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</si>
  <si>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</si>
  <si>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</si>
  <si>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</si>
  <si>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</si>
  <si>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</si>
  <si>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</si>
  <si>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</si>
  <si>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</si>
  <si>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</si>
  <si>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</si>
  <si>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</si>
  <si>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</si>
  <si>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</si>
  <si>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</si>
  <si>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</si>
  <si>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</si>
  <si>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</si>
  <si>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</si>
  <si>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</si>
  <si>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</si>
  <si>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</si>
  <si>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</si>
  <si>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</si>
  <si>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</si>
  <si>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</si>
  <si>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</si>
  <si>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</si>
  <si>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</si>
  <si>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</si>
  <si>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</si>
  <si>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</si>
  <si>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</si>
  <si>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</si>
  <si>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</si>
  <si>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</si>
  <si>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</si>
  <si>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</si>
  <si>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</si>
  <si>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</si>
  <si>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</si>
  <si>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</si>
  <si>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</si>
  <si>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</si>
  <si>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</si>
  <si>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</si>
  <si>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</si>
  <si>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</si>
  <si>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</si>
  <si>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</si>
  <si>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</si>
  <si>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</si>
  <si>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</si>
  <si>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</si>
  <si>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</si>
  <si>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</si>
  <si>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</si>
  <si>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</si>
  <si>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</si>
  <si>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</si>
  <si>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</si>
  <si>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</si>
  <si>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</si>
  <si>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</si>
  <si>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</si>
  <si>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</si>
  <si>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</si>
  <si>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</si>
  <si>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</si>
  <si>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</si>
  <si>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</si>
  <si>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</si>
  <si>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</si>
  <si>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</si>
  <si>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</si>
  <si>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</si>
  <si>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</si>
  <si>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</si>
  <si>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</si>
  <si>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</si>
  <si>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</si>
  <si>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</si>
  <si>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</si>
  <si>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</si>
  <si>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</si>
  <si>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</si>
  <si>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</si>
  <si>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</si>
  <si>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</si>
  <si>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</si>
  <si>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</si>
  <si>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</si>
  <si>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</si>
  <si>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</si>
  <si>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</si>
  <si>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</si>
  <si>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</si>
  <si>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</si>
  <si>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</si>
  <si>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</si>
  <si>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</si>
  <si>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</si>
  <si>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</si>
  <si>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</si>
  <si>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</si>
  <si>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</si>
  <si>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</si>
  <si>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</si>
  <si>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</si>
  <si>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</si>
  <si>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</si>
  <si>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</si>
  <si>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</si>
  <si>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</si>
  <si>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</si>
  <si>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</si>
  <si>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</si>
  <si>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</si>
  <si>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</si>
  <si>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</si>
  <si>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</si>
  <si>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</si>
  <si>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</si>
  <si>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</si>
  <si>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</si>
  <si>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</si>
  <si>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</si>
  <si>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</si>
  <si>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</si>
  <si>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</si>
  <si>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</si>
  <si>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</si>
  <si>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</si>
  <si>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</si>
  <si>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</si>
  <si>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</si>
  <si>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</si>
  <si>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</si>
  <si>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</si>
  <si>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</si>
  <si>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</si>
  <si>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</si>
  <si>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</si>
  <si>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</si>
  <si>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</si>
  <si>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</si>
  <si>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</si>
  <si>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</si>
  <si>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</si>
  <si>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</si>
  <si>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</si>
  <si>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</si>
  <si>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</si>
  <si>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</si>
  <si>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</si>
  <si>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</si>
  <si>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</si>
  <si>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</si>
  <si>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</si>
  <si>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</si>
  <si>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</si>
  <si>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</si>
  <si>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</si>
  <si>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</si>
  <si>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</si>
  <si>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</si>
  <si>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</si>
  <si>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</si>
  <si>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</si>
  <si>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</si>
  <si>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</si>
  <si>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</si>
  <si>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</si>
  <si>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</si>
  <si>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</si>
  <si>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</si>
  <si>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</si>
  <si>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</si>
  <si>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</si>
  <si>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</si>
  <si>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</si>
  <si>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</si>
  <si>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</si>
  <si>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</si>
  <si>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</si>
  <si>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</si>
  <si>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</si>
  <si>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</si>
  <si>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</si>
  <si>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</si>
  <si>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</si>
  <si>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</si>
  <si>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</si>
  <si>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</si>
  <si>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</si>
  <si>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</si>
  <si>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</si>
  <si>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</si>
  <si>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</si>
  <si>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</si>
  <si>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</si>
  <si>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</si>
  <si>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</si>
  <si>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</si>
  <si>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</si>
  <si>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</si>
  <si>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</si>
  <si>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</si>
  <si>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</si>
  <si>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</si>
  <si>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</si>
  <si>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</si>
  <si>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</si>
  <si>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</si>
  <si>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</si>
  <si>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</si>
  <si>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</si>
  <si>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</si>
  <si>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</si>
  <si>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</si>
  <si>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</si>
  <si>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</si>
  <si>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</si>
  <si>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</si>
  <si>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</si>
  <si>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</si>
  <si>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</si>
  <si>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</si>
  <si>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</si>
  <si>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</si>
  <si>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</si>
  <si>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</si>
  <si>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</si>
  <si>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</si>
  <si>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</si>
  <si>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</si>
  <si>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</si>
  <si>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</si>
  <si>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</si>
  <si>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</si>
  <si>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</si>
  <si>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</si>
  <si>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</si>
  <si>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</si>
  <si>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</si>
  <si>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</si>
  <si>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</si>
  <si>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</si>
  <si>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</si>
  <si>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</si>
  <si>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</si>
  <si>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</si>
  <si>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</si>
  <si>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</si>
  <si>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</si>
  <si>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</si>
  <si>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</si>
  <si>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</si>
  <si>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</si>
  <si>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</si>
  <si>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</si>
  <si>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</si>
  <si>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</si>
  <si>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</si>
  <si>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</si>
  <si>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</si>
  <si>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</si>
  <si>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</si>
  <si>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</si>
  <si>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</si>
  <si>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</si>
  <si>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</si>
  <si>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</si>
  <si>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</si>
  <si>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</si>
  <si>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</si>
  <si>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</si>
  <si>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</si>
  <si>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</si>
  <si>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</si>
  <si>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</si>
  <si>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</si>
  <si>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</si>
  <si>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</si>
  <si>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</si>
  <si>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</si>
  <si>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</si>
  <si>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</si>
  <si>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</si>
  <si>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</si>
  <si>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</si>
  <si>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</si>
  <si>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</si>
  <si>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</si>
  <si>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</si>
  <si>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</si>
  <si>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</si>
  <si>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</si>
  <si>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</si>
  <si>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</si>
  <si>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</si>
  <si>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</si>
  <si>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</si>
  <si>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</si>
  <si>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</si>
  <si>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</si>
  <si>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</si>
  <si>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</si>
  <si>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</si>
  <si>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</si>
  <si>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</si>
  <si>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</si>
  <si>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</si>
  <si>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</si>
  <si>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</si>
  <si>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</si>
  <si>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</si>
  <si>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</si>
  <si>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</si>
  <si>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</si>
  <si>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</si>
  <si>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</si>
  <si>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</si>
  <si>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</si>
  <si>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</si>
  <si>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</si>
  <si>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</si>
  <si>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</si>
  <si>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</si>
  <si>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</si>
  <si>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</si>
  <si>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</si>
  <si>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</si>
  <si>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</si>
  <si>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</si>
  <si>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</si>
  <si>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</si>
  <si>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</si>
  <si>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</si>
  <si>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</si>
  <si>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</si>
  <si>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</si>
  <si>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</si>
  <si>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</si>
  <si>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</si>
  <si>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</si>
  <si>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</si>
  <si>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</si>
  <si>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</si>
  <si>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</si>
  <si>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</si>
  <si>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</si>
  <si>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</si>
  <si>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</si>
  <si>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</si>
  <si>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</si>
  <si>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</si>
  <si>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</si>
  <si>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</si>
  <si>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</si>
  <si>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</si>
  <si>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</si>
  <si>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</si>
  <si>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</si>
  <si>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</si>
  <si>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</si>
  <si>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</si>
  <si>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</si>
  <si>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</si>
  <si>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</si>
  <si>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</si>
  <si>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</si>
  <si>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</si>
  <si>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</si>
  <si>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</si>
  <si>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</si>
  <si>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</si>
  <si>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</si>
  <si>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</si>
  <si>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</si>
  <si>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</si>
  <si>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</si>
  <si>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</si>
  <si>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</si>
  <si>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</si>
  <si>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</si>
  <si>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</si>
  <si>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</si>
  <si>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</si>
  <si>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</si>
  <si>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</si>
  <si>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</si>
  <si>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</si>
  <si>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</si>
  <si>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</si>
  <si>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</si>
  <si>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</si>
  <si>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</si>
  <si>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</si>
  <si>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</si>
  <si>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</si>
  <si>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</si>
  <si>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</si>
  <si>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</si>
  <si>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</si>
  <si>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</si>
  <si>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</si>
  <si>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</si>
  <si>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</si>
  <si>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</si>
  <si>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</si>
  <si>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</si>
  <si>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</si>
  <si>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</si>
  <si>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</si>
  <si>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</si>
  <si>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</si>
  <si>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</si>
  <si>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</si>
  <si>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</si>
  <si>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</si>
  <si>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</si>
  <si>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</si>
  <si>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</si>
  <si>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</si>
  <si>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</si>
  <si>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</si>
  <si>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</si>
  <si>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</si>
  <si>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</si>
  <si>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</si>
  <si>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</si>
  <si>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</si>
  <si>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</si>
  <si>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</si>
  <si>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</si>
  <si>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</si>
  <si>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</si>
  <si>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</si>
  <si>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</si>
  <si>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</si>
  <si>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</si>
  <si>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</si>
  <si>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</si>
  <si>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</si>
  <si>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</si>
  <si>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</si>
  <si>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</si>
  <si>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</si>
  <si>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</si>
  <si>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</si>
  <si>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</si>
  <si>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</si>
  <si>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</si>
  <si>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</si>
  <si>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</si>
  <si>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</si>
  <si>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</si>
  <si>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</si>
  <si>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</si>
  <si>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</si>
  <si>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</si>
  <si>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</si>
  <si>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</si>
  <si>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</si>
  <si>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</si>
  <si>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</si>
  <si>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</si>
  <si>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</si>
  <si>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</si>
  <si>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</si>
  <si>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</si>
  <si>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</si>
  <si>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</si>
  <si>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</si>
  <si>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</si>
  <si>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</si>
  <si>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</si>
  <si>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</si>
  <si>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</si>
  <si>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</si>
  <si>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</si>
  <si>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</si>
  <si>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</si>
  <si>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</si>
  <si>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</si>
  <si>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</si>
  <si>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</si>
  <si>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</si>
  <si>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</si>
  <si>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</si>
  <si>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</si>
  <si>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</si>
  <si>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</si>
  <si>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</si>
  <si>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</si>
  <si>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</si>
  <si>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</si>
  <si>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</si>
  <si>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</si>
  <si>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</si>
  <si>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</si>
  <si>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</si>
  <si>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</si>
  <si>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</si>
  <si>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</si>
  <si>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</si>
  <si>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</si>
  <si>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</si>
  <si>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</si>
  <si>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</si>
  <si>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</si>
  <si>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</si>
  <si>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</si>
  <si>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</si>
  <si>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</si>
  <si>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</si>
  <si>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</si>
  <si>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</si>
  <si>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</si>
  <si>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</si>
  <si>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</si>
  <si>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</si>
  <si>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</si>
  <si>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</si>
  <si>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</si>
  <si>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</si>
  <si>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</si>
  <si>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</si>
  <si>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</si>
  <si>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</si>
  <si>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</si>
  <si>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</si>
  <si>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</si>
  <si>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</si>
  <si>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</si>
  <si>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</si>
  <si>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</si>
  <si>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</si>
  <si>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</si>
  <si>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</si>
  <si>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</si>
  <si>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</si>
  <si>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</si>
  <si>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</si>
  <si>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</si>
  <si>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</si>
  <si>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</si>
  <si>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</si>
  <si>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</si>
  <si>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</si>
  <si>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</si>
  <si>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</si>
  <si>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</si>
  <si>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</si>
  <si>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</si>
  <si>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</si>
  <si>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</si>
  <si>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</si>
  <si>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</si>
  <si>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</si>
  <si>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</si>
  <si>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</si>
  <si>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</si>
  <si>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</si>
  <si>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</si>
  <si>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</si>
  <si>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</si>
  <si>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</si>
  <si>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</si>
  <si>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</si>
  <si>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</si>
  <si>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</si>
  <si>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</si>
  <si>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</si>
  <si>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</si>
  <si>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</si>
  <si>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</si>
  <si>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</si>
  <si>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</si>
  <si>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</si>
  <si>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</si>
  <si>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</si>
  <si>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</si>
  <si>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</si>
  <si>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</si>
  <si>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</si>
  <si>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</si>
  <si>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</si>
  <si>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</si>
  <si>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</si>
  <si>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</si>
  <si>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</si>
  <si>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</si>
  <si>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</si>
  <si>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</si>
  <si>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</si>
  <si>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</si>
  <si>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</si>
  <si>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</si>
  <si>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</si>
  <si>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</si>
  <si>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</si>
  <si>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</si>
  <si>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</si>
  <si>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</si>
  <si>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</si>
  <si>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</si>
  <si>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</si>
  <si>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</si>
  <si>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</si>
  <si>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</si>
  <si>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</si>
  <si>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</si>
  <si>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</si>
  <si>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</si>
  <si>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</si>
  <si>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</si>
  <si>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</si>
  <si>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</si>
  <si>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</si>
  <si>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</si>
  <si>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</si>
  <si>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</si>
  <si>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</si>
  <si>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</si>
  <si>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</si>
  <si>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</si>
  <si>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</si>
  <si>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</si>
  <si>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</si>
  <si>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</si>
  <si>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</si>
  <si>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</si>
  <si>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</si>
  <si>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</si>
  <si>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</si>
  <si>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</si>
  <si>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</si>
  <si>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</si>
  <si>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</si>
  <si>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</si>
  <si>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</si>
  <si>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</si>
  <si>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</si>
  <si>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</si>
  <si>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</si>
  <si>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</si>
  <si>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</si>
  <si>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</si>
  <si>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</si>
  <si>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</si>
  <si>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</si>
  <si>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</si>
  <si>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</si>
  <si>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</si>
  <si>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</si>
  <si>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</si>
  <si>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</si>
  <si>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</si>
  <si>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</si>
  <si>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</si>
  <si>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</si>
  <si>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</si>
  <si>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</si>
  <si>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</si>
  <si>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</si>
  <si>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</si>
  <si>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</si>
  <si>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</si>
  <si>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</si>
  <si>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</si>
  <si>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</si>
  <si>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</si>
  <si>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</si>
  <si>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</si>
  <si>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</si>
  <si>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</si>
  <si>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</si>
  <si>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</si>
  <si>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</si>
  <si>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</si>
  <si>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</si>
  <si>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</si>
  <si>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</si>
  <si>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</si>
  <si>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</si>
  <si>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</si>
  <si>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</si>
  <si>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</si>
  <si>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</si>
  <si>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</si>
  <si>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</si>
  <si>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</si>
  <si>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</si>
  <si>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</si>
  <si>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</si>
  <si>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</si>
  <si>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</si>
  <si>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</si>
  <si>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</si>
  <si>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</si>
  <si>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</si>
  <si>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</si>
  <si>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</si>
  <si>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</si>
  <si>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</si>
  <si>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</si>
  <si>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</si>
  <si>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</si>
  <si>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</si>
  <si>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</si>
  <si>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</si>
  <si>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</si>
  <si>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</si>
  <si>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</si>
  <si>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</si>
  <si>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</si>
  <si>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</si>
  <si>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</si>
  <si>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</si>
  <si>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</si>
  <si>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</si>
  <si>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</si>
  <si>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</si>
  <si>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</si>
  <si>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</si>
  <si>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</si>
  <si>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</si>
  <si>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</si>
  <si>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</si>
  <si>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</si>
  <si>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</si>
  <si>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</si>
  <si>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</si>
  <si>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</si>
  <si>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</si>
  <si>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</si>
  <si>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</si>
  <si>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</si>
  <si>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</si>
  <si>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</si>
  <si>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</si>
  <si>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</si>
  <si>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</si>
  <si>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</si>
  <si>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</si>
  <si>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</si>
  <si>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</si>
  <si>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</si>
  <si>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</si>
  <si>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</si>
  <si>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</si>
  <si>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</si>
  <si>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</si>
  <si>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</si>
  <si>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</si>
  <si>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</si>
  <si>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</si>
  <si>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</si>
  <si>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</si>
  <si>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</si>
  <si>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</si>
  <si>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</si>
  <si>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</si>
  <si>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</si>
  <si>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</si>
  <si>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</si>
  <si>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</si>
  <si>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</si>
  <si>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</si>
  <si>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</si>
  <si>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</si>
  <si>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</si>
  <si>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</si>
  <si>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</si>
  <si>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</si>
  <si>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</si>
  <si>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</si>
  <si>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</si>
  <si>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</si>
  <si>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</si>
  <si>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</si>
  <si>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</si>
  <si>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</si>
  <si>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</si>
  <si>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</si>
  <si>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</si>
  <si>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</si>
  <si>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</si>
  <si>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</si>
  <si>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</si>
  <si>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</si>
  <si>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</si>
  <si>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</si>
  <si>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</si>
  <si>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</si>
  <si>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</si>
  <si>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</si>
  <si>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</si>
  <si>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</si>
  <si>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</si>
  <si>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</si>
  <si>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</si>
  <si>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</si>
  <si>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</si>
  <si>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</si>
  <si>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</si>
  <si>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</si>
  <si>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</si>
  <si>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</si>
  <si>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</si>
  <si>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</si>
  <si>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</si>
  <si>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</si>
  <si>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</si>
  <si>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</si>
  <si>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</si>
  <si>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</si>
  <si>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</si>
  <si>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</si>
  <si>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</si>
  <si>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</si>
  <si>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</si>
  <si>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</si>
  <si>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</si>
  <si>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</si>
  <si>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</si>
  <si>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</si>
  <si>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</si>
  <si>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</si>
  <si>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</si>
  <si>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</si>
  <si>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</si>
  <si>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</si>
  <si>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</si>
  <si>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</si>
  <si>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</si>
  <si>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</si>
  <si>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</si>
  <si>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</si>
  <si>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</si>
  <si>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</si>
  <si>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</si>
  <si>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</si>
  <si>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</si>
  <si>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</si>
  <si>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</si>
  <si>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</si>
  <si>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</si>
  <si>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</si>
  <si>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</si>
  <si>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</si>
  <si>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</si>
  <si>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</si>
  <si>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</si>
  <si>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</si>
  <si>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</si>
  <si>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</si>
  <si>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</si>
  <si>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</si>
  <si>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</si>
  <si>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</si>
  <si>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</si>
  <si>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</si>
  <si>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</si>
  <si>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</si>
  <si>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</si>
  <si>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</si>
  <si>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</si>
  <si>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</si>
  <si>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</si>
  <si>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</si>
  <si>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</si>
  <si>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</si>
  <si>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</si>
  <si>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</si>
  <si>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</si>
  <si>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</si>
  <si>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</si>
  <si>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</si>
  <si>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</si>
  <si>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</si>
  <si>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</si>
  <si>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</si>
  <si>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</si>
  <si>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</si>
  <si>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</si>
  <si>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</si>
  <si>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</si>
  <si>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</si>
  <si>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</si>
  <si>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</si>
  <si>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</si>
  <si>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</si>
  <si>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</si>
  <si>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</si>
  <si>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</si>
  <si>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</si>
  <si>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</si>
  <si>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</si>
  <si>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</si>
  <si>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</si>
  <si>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</si>
  <si>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</si>
  <si>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</si>
  <si>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</si>
  <si>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</si>
  <si>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</si>
  <si>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</si>
  <si>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</si>
  <si>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</si>
  <si>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</si>
  <si>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</si>
  <si>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</si>
  <si>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</si>
  <si>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</si>
  <si>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</si>
  <si>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</si>
  <si>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</si>
  <si>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</si>
  <si>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</si>
  <si>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</si>
  <si>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</si>
  <si>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</si>
  <si>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</si>
  <si>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</si>
  <si>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</si>
  <si>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</si>
  <si>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</si>
  <si>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</si>
  <si>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</si>
  <si>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</si>
  <si>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</si>
  <si>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</si>
  <si>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</si>
  <si>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</si>
  <si>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</si>
  <si>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</si>
  <si>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</si>
  <si>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</si>
  <si>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</si>
  <si>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</si>
  <si>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</si>
  <si>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</si>
  <si>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</si>
  <si>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</si>
  <si>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</si>
  <si>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</si>
  <si>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</si>
  <si>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</si>
  <si>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</si>
  <si>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</si>
  <si>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</si>
  <si>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</si>
  <si>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</si>
  <si>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</si>
  <si>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</si>
  <si>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</si>
  <si>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</si>
  <si>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</si>
  <si>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</si>
  <si>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</si>
  <si>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</si>
  <si>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</si>
  <si>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</si>
  <si>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</si>
  <si>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</si>
  <si>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</si>
  <si>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</si>
  <si>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</si>
  <si>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</si>
  <si>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</si>
  <si>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</si>
  <si>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</si>
  <si>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</si>
  <si>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</si>
  <si>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</si>
  <si>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</si>
  <si>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</si>
  <si>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</si>
  <si>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</si>
  <si>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</si>
  <si>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</si>
  <si>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</si>
  <si>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</si>
  <si>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</si>
  <si>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</si>
  <si>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</si>
  <si>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</si>
  <si>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</si>
  <si>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</si>
  <si>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</si>
  <si>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</si>
  <si>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</si>
  <si>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</si>
  <si>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</si>
  <si>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</si>
  <si>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</si>
  <si>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</si>
  <si>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</si>
  <si>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</si>
  <si>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</si>
  <si>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</si>
  <si>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</si>
  <si>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</si>
  <si>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</si>
  <si>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</si>
  <si>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</si>
  <si>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</si>
  <si>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</si>
  <si>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</si>
  <si>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</si>
  <si>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</si>
  <si>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</si>
  <si>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</si>
  <si>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</si>
  <si>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</si>
  <si>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</si>
  <si>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</si>
  <si>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</si>
  <si>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</si>
  <si>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</si>
  <si>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</si>
  <si>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</si>
  <si>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</si>
  <si>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</si>
  <si>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</si>
  <si>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</si>
  <si>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</si>
  <si>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</si>
  <si>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</si>
  <si>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</si>
  <si>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</si>
  <si>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</si>
  <si>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</si>
  <si>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</si>
  <si>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</si>
  <si>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</si>
  <si>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</si>
  <si>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</si>
  <si>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</si>
  <si>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</si>
  <si>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</si>
  <si>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</si>
  <si>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</si>
  <si>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</si>
  <si>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</si>
  <si>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</si>
  <si>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</si>
  <si>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</si>
  <si>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</si>
  <si>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</si>
  <si>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</si>
  <si>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</si>
  <si>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</si>
  <si>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</si>
  <si>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</si>
  <si>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</si>
  <si>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</si>
  <si>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</si>
  <si>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</si>
  <si>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</si>
  <si>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</si>
  <si>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</si>
  <si>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</si>
  <si>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</si>
  <si>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</si>
  <si>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</si>
  <si>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</si>
  <si>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</si>
  <si>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</si>
  <si>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</si>
  <si>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</si>
  <si>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</si>
  <si>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</si>
  <si>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</si>
  <si>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</si>
  <si>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</si>
  <si>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</si>
  <si>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</si>
  <si>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</si>
  <si>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</si>
  <si>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</si>
  <si>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</si>
  <si>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</si>
  <si>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</si>
  <si>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</si>
  <si>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</si>
  <si>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</si>
  <si>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</si>
  <si>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</si>
  <si>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</si>
  <si>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</si>
  <si>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</si>
  <si>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</si>
  <si>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</si>
  <si>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</si>
  <si>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</si>
  <si>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</si>
  <si>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</si>
  <si>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</si>
  <si>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</si>
  <si>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</si>
  <si>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</si>
  <si>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</si>
  <si>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</si>
  <si>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</si>
  <si>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</si>
  <si>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</si>
  <si>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</si>
  <si>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</si>
  <si>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</si>
  <si>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</si>
  <si>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</si>
  <si>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</si>
  <si>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</si>
  <si>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</si>
  <si>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</si>
  <si>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</si>
  <si>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</si>
  <si>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</si>
  <si>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</si>
  <si>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</si>
  <si>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</si>
  <si>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</si>
  <si>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</si>
  <si>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</si>
  <si>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</si>
  <si>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</si>
  <si>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</si>
  <si>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</si>
  <si>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</si>
  <si>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</si>
  <si>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</si>
  <si>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</si>
  <si>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</si>
  <si>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</si>
  <si>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</si>
  <si>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</si>
  <si>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</si>
  <si>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</si>
  <si>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</si>
  <si>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</si>
  <si>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</si>
  <si>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</si>
  <si>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</si>
  <si>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</si>
  <si>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</si>
  <si>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</si>
  <si>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</si>
  <si>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</si>
  <si>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</si>
  <si>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</si>
  <si>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</si>
  <si>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</si>
  <si>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</si>
  <si>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</si>
  <si>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</si>
  <si>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</si>
  <si>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</si>
  <si>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</si>
  <si>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</si>
  <si>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</si>
  <si>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</si>
  <si>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</si>
  <si>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</si>
  <si>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</si>
  <si>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</si>
  <si>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</si>
  <si>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</si>
  <si>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</si>
  <si>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</si>
  <si>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</si>
  <si>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</si>
  <si>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</si>
  <si>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</si>
  <si>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</si>
  <si>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</si>
  <si>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</si>
  <si>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</si>
  <si>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</si>
  <si>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</si>
  <si>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</si>
  <si>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</si>
  <si>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</si>
  <si>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</si>
  <si>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</si>
  <si>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</si>
  <si>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</si>
  <si>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</si>
  <si>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</si>
  <si>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</si>
  <si>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</si>
  <si>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</si>
  <si>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</si>
  <si>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</si>
  <si>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</si>
  <si>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</si>
  <si>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</si>
  <si>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</si>
  <si>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</si>
  <si>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</si>
  <si>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</si>
  <si>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</si>
  <si>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</si>
  <si>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</si>
  <si>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</si>
  <si>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</si>
  <si>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</si>
  <si>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</si>
  <si>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</si>
  <si>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</si>
  <si>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</si>
  <si>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</si>
  <si>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</si>
  <si>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</si>
  <si>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</si>
  <si>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</si>
  <si>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</si>
  <si>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</si>
  <si>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</si>
  <si>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</si>
  <si>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</si>
  <si>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</si>
  <si>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</si>
  <si>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</si>
  <si>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</si>
  <si>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</si>
  <si>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</si>
  <si>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</si>
  <si>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</si>
  <si>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</si>
  <si>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</si>
  <si>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</si>
  <si>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</si>
  <si>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</si>
  <si>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</si>
  <si>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</si>
  <si>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</si>
  <si>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</si>
  <si>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</si>
  <si>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</si>
  <si>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</si>
  <si>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</si>
  <si>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</si>
  <si>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</si>
  <si>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</si>
  <si>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</si>
  <si>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</si>
  <si>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</si>
  <si>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</si>
  <si>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</si>
  <si>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</si>
  <si>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</si>
  <si>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</si>
  <si>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</si>
  <si>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</si>
  <si>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</si>
  <si>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</si>
  <si>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</si>
  <si>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</si>
  <si>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</si>
  <si>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</si>
  <si>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</si>
  <si>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</si>
  <si>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</si>
  <si>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</si>
  <si>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</si>
  <si>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</si>
  <si>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</si>
  <si>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</si>
  <si>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</si>
  <si>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</si>
  <si>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</si>
  <si>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</si>
  <si>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</si>
  <si>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</si>
  <si>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</si>
  <si>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</si>
  <si>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</si>
  <si>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</si>
  <si>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</si>
  <si>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</si>
  <si>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</si>
  <si>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</si>
  <si>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</si>
  <si>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</si>
  <si>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</si>
  <si>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</si>
  <si>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</si>
  <si>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</si>
  <si>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</si>
  <si>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</si>
  <si>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</si>
  <si>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</si>
  <si>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</si>
  <si>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</si>
  <si>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</si>
  <si>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</si>
  <si>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</si>
  <si>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</si>
  <si>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</si>
  <si>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</si>
  <si>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</si>
  <si>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</si>
  <si>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</si>
  <si>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</si>
  <si>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</si>
  <si>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</si>
  <si>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</si>
  <si>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</si>
  <si>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</si>
  <si>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</si>
  <si>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</si>
  <si>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</si>
  <si>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</si>
  <si>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</si>
  <si>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</si>
  <si>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</si>
  <si>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</si>
  <si>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</si>
  <si>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</si>
  <si>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</si>
  <si>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</si>
  <si>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</si>
  <si>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</si>
  <si>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</si>
  <si>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</si>
  <si>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</si>
  <si>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</si>
  <si>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</si>
  <si>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</si>
  <si>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</si>
  <si>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</si>
  <si>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</si>
  <si>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</si>
  <si>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</si>
  <si>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</si>
  <si>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</si>
  <si>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</si>
  <si>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</si>
  <si>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</si>
  <si>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</si>
  <si>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</si>
  <si>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</si>
  <si>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</si>
  <si>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</si>
  <si>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</si>
  <si>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</si>
  <si>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</si>
  <si>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</si>
  <si>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</si>
  <si>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</si>
  <si>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</si>
  <si>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</si>
  <si>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</si>
  <si>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</si>
  <si>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</si>
  <si>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</si>
  <si>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</si>
  <si>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</si>
  <si>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</si>
  <si>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</si>
  <si>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</si>
  <si>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</si>
  <si>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</si>
  <si>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</si>
  <si>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</si>
  <si>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</si>
  <si>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</si>
  <si>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</si>
  <si>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</si>
  <si>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</si>
  <si>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</si>
  <si>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</si>
  <si>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</si>
  <si>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</si>
  <si>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</si>
  <si>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</si>
  <si>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</si>
  <si>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</si>
  <si>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</si>
  <si>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</si>
  <si>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</si>
  <si>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</si>
  <si>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</si>
  <si>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</si>
  <si>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</si>
  <si>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</si>
  <si>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</si>
  <si>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</si>
  <si>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</si>
  <si>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</si>
  <si>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</si>
  <si>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</si>
  <si>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</si>
  <si>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</si>
  <si>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</si>
  <si>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</si>
  <si>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</si>
  <si>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</si>
  <si>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</si>
  <si>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</si>
  <si>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</si>
  <si>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</si>
  <si>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</si>
  <si>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</si>
  <si>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</si>
  <si>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</si>
  <si>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</si>
  <si>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</si>
  <si>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</si>
  <si>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</si>
  <si>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</si>
  <si>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</si>
  <si>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</si>
  <si>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</si>
  <si>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</si>
  <si>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</si>
  <si>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</si>
  <si>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</si>
  <si>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</si>
  <si>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</si>
  <si>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</si>
  <si>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</si>
  <si>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</si>
  <si>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</si>
  <si>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</si>
  <si>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</si>
  <si>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</si>
  <si>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</si>
  <si>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</si>
  <si>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</si>
  <si>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</si>
  <si>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</si>
  <si>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</si>
  <si>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</si>
  <si>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</si>
  <si>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</si>
  <si>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</si>
  <si>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</si>
  <si>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</si>
  <si>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</si>
  <si>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</si>
  <si>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</si>
  <si>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</si>
  <si>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</si>
  <si>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</si>
  <si>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</si>
  <si>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</si>
  <si>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</si>
  <si>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</si>
  <si>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</si>
  <si>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</si>
  <si>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</si>
  <si>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</si>
  <si>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</si>
  <si>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</si>
  <si>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</si>
  <si>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</si>
  <si>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</si>
  <si>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</si>
  <si>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</si>
  <si>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</si>
  <si>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</si>
  <si>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</si>
  <si>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</si>
  <si>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</si>
  <si>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</si>
  <si>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</si>
  <si>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</si>
  <si>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</si>
  <si>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</si>
  <si>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</si>
  <si>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</si>
  <si>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</si>
  <si>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</si>
  <si>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</si>
  <si>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</si>
  <si>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</si>
  <si>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</si>
  <si>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</si>
  <si>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</si>
  <si>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</si>
  <si>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</si>
  <si>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</si>
  <si>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</si>
  <si>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</si>
  <si>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</si>
  <si>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</si>
  <si>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</si>
  <si>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</si>
  <si>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</si>
  <si>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</si>
  <si>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</si>
  <si>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</si>
  <si>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</si>
  <si>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</si>
  <si>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</si>
  <si>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</si>
  <si>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</si>
  <si>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</si>
  <si>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</si>
  <si>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</si>
  <si>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</si>
  <si>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</si>
  <si>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</si>
  <si>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</si>
  <si>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</si>
  <si>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</si>
  <si>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</si>
  <si>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</si>
  <si>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</si>
  <si>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</si>
  <si>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</si>
  <si>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</si>
  <si>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</si>
  <si>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</si>
  <si>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</si>
  <si>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</si>
  <si>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</si>
  <si>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</si>
  <si>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</si>
  <si>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</si>
  <si>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</si>
  <si>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</si>
  <si>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</si>
  <si>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</si>
  <si>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</si>
  <si>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</si>
  <si>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</si>
  <si>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</si>
  <si>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</si>
  <si>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</si>
  <si>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</si>
  <si>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</si>
  <si>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</si>
  <si>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</si>
  <si>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</si>
  <si>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</si>
  <si>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</si>
  <si>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</si>
  <si>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</si>
  <si>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</si>
  <si>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</si>
  <si>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</si>
  <si>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</si>
  <si>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</si>
  <si>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</si>
  <si>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</si>
  <si>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</si>
  <si>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</si>
  <si>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</si>
  <si>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</si>
  <si>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</si>
  <si>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</si>
  <si>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</si>
  <si>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</si>
  <si>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</si>
  <si>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</si>
  <si>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</si>
  <si>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</si>
  <si>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</si>
  <si>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</si>
  <si>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</si>
  <si>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</si>
  <si>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</si>
  <si>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</si>
  <si>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</si>
  <si>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</si>
  <si>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</si>
  <si>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</si>
  <si>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</si>
  <si>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</si>
  <si>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</si>
  <si>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</si>
  <si>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</si>
  <si>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</si>
  <si>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</si>
  <si>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</si>
  <si>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</si>
  <si>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</si>
  <si>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</si>
  <si>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</si>
  <si>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</si>
  <si>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</si>
  <si>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</si>
  <si>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</si>
  <si>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</si>
  <si>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</si>
  <si>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</si>
  <si>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</si>
  <si>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</si>
  <si>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</si>
  <si>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</si>
  <si>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</si>
  <si>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</si>
  <si>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</si>
  <si>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</si>
  <si>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</si>
  <si>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</si>
  <si>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</si>
  <si>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</si>
  <si>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</si>
  <si>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</si>
  <si>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</si>
  <si>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</si>
  <si>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</si>
  <si>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</si>
  <si>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</si>
  <si>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</si>
  <si>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</si>
  <si>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</si>
  <si>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</si>
  <si>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</si>
  <si>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</si>
  <si>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</si>
  <si>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</si>
  <si>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</si>
  <si>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</si>
  <si>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</si>
  <si>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</si>
  <si>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</si>
  <si>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</si>
  <si>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</si>
  <si>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</si>
  <si>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</si>
  <si>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</si>
  <si>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</si>
  <si>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</si>
  <si>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</si>
  <si>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</si>
  <si>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</si>
  <si>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</si>
  <si>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</si>
  <si>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</si>
  <si>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</si>
  <si>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</si>
  <si>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</si>
  <si>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</si>
  <si>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</si>
  <si>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</si>
  <si>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</si>
  <si>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</si>
  <si>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</si>
  <si>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</si>
  <si>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</si>
  <si>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</si>
  <si>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</si>
  <si>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</si>
  <si>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</si>
  <si>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</si>
  <si>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</si>
  <si>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</si>
  <si>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</si>
  <si>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</si>
  <si>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</si>
  <si>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</si>
  <si>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</si>
  <si>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</si>
  <si>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</si>
  <si>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</si>
  <si>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</si>
  <si>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</si>
  <si>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</si>
  <si>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</si>
  <si>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</si>
  <si>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</si>
  <si>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</si>
  <si>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</si>
  <si>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</si>
  <si>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</si>
  <si>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</si>
  <si>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</si>
  <si>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</si>
  <si>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</si>
  <si>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</si>
  <si>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</si>
  <si>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</si>
  <si>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</si>
  <si>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</si>
  <si>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</si>
  <si>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</si>
  <si>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</si>
  <si>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</si>
  <si>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</si>
  <si>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</si>
  <si>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</si>
  <si>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</si>
  <si>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</si>
  <si>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</si>
  <si>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</si>
  <si>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</si>
  <si>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</si>
  <si>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</si>
  <si>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</si>
  <si>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</si>
  <si>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</si>
  <si>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</si>
  <si>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</si>
  <si>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</si>
  <si>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</si>
  <si>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</si>
  <si>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</si>
  <si>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</si>
  <si>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</si>
  <si>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</si>
  <si>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</si>
  <si>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</si>
  <si>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</si>
  <si>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</si>
  <si>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</si>
  <si>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</si>
  <si>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</si>
  <si>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</si>
  <si>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</si>
  <si>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</si>
  <si>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</si>
  <si>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</si>
  <si>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</si>
  <si>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</si>
  <si>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</si>
  <si>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</si>
  <si>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</si>
  <si>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</si>
  <si>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</si>
  <si>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</si>
  <si>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</si>
  <si>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</si>
  <si>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</si>
  <si>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</si>
  <si>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</si>
  <si>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</si>
  <si>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</si>
  <si>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</si>
  <si>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</si>
  <si>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</si>
  <si>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</si>
  <si>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</si>
  <si>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</si>
  <si>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</si>
  <si>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</si>
  <si>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</si>
  <si>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</si>
  <si>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</si>
  <si>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</si>
  <si>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</si>
  <si>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</si>
  <si>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</si>
  <si>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</si>
  <si>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</si>
  <si>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</si>
  <si>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</si>
  <si>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</si>
  <si>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</si>
  <si>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</si>
  <si>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</si>
  <si>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</si>
  <si>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</si>
  <si>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</si>
  <si>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</si>
  <si>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</si>
  <si>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</si>
  <si>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</si>
  <si>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</si>
  <si>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</si>
  <si>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</si>
  <si>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</si>
  <si>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</si>
  <si>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</si>
  <si>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</si>
  <si>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</si>
  <si>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</si>
  <si>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</si>
  <si>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</si>
  <si>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</si>
  <si>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</si>
  <si>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</si>
  <si>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</si>
  <si>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</si>
  <si>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</si>
  <si>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</si>
  <si>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</si>
  <si>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</si>
  <si>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</si>
  <si>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</si>
  <si>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</si>
  <si>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</si>
  <si>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</si>
  <si>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</si>
  <si>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</si>
  <si>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</si>
  <si>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</si>
  <si>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</si>
  <si>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</si>
  <si>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</si>
  <si>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</si>
  <si>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</si>
  <si>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</si>
  <si>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</si>
  <si>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</si>
  <si>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</si>
  <si>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</si>
  <si>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</si>
  <si>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</si>
  <si>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</si>
  <si>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</si>
  <si>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</si>
  <si>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</si>
  <si>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</si>
  <si>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</si>
  <si>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</si>
  <si>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</si>
  <si>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</si>
  <si>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</si>
  <si>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</si>
  <si>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</si>
  <si>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</si>
  <si>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</si>
  <si>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</si>
  <si>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</si>
  <si>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</si>
  <si>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</si>
  <si>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</si>
  <si>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</si>
  <si>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</si>
  <si>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</si>
  <si>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</si>
  <si>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</si>
  <si>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</si>
  <si>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</si>
  <si>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</si>
  <si>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</si>
  <si>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</si>
  <si>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</si>
  <si>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</si>
  <si>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</si>
  <si>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</si>
  <si>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</si>
  <si>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</si>
  <si>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</si>
  <si>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</si>
  <si>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</si>
  <si>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</si>
  <si>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</si>
  <si>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</si>
  <si>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</si>
  <si>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</si>
  <si>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</si>
  <si>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</si>
  <si>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</si>
  <si>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</si>
  <si>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</si>
  <si>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</si>
  <si>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</si>
  <si>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</si>
  <si>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</si>
  <si>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</si>
  <si>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</si>
  <si>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</si>
  <si>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</si>
  <si>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</si>
  <si>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</si>
  <si>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</si>
  <si>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</si>
  <si>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</si>
  <si>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</si>
  <si>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</si>
  <si>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</si>
  <si>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</si>
  <si>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</si>
  <si>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</si>
  <si>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</si>
  <si>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</si>
  <si>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</si>
  <si>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</si>
  <si>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</si>
  <si>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</si>
  <si>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</si>
  <si>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</si>
  <si>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</si>
  <si>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</si>
  <si>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</si>
  <si>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</si>
  <si>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</si>
  <si>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</si>
  <si>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</si>
  <si>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</si>
  <si>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</si>
  <si>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</si>
  <si>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</si>
  <si>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</si>
  <si>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</si>
  <si>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</si>
  <si>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</si>
  <si>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</si>
  <si>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</si>
  <si>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</si>
  <si>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</si>
  <si>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</si>
  <si>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</si>
  <si>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</si>
  <si>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</si>
  <si>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</si>
  <si>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</si>
  <si>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</si>
  <si>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</si>
  <si>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</si>
  <si>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</si>
  <si>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</si>
  <si>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</si>
  <si>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</si>
  <si>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</si>
  <si>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</si>
  <si>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</si>
  <si>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</si>
  <si>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</si>
  <si>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</si>
  <si>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</si>
  <si>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</si>
  <si>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</si>
  <si>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</si>
  <si>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</si>
  <si>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</si>
  <si>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</si>
  <si>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</si>
  <si>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</si>
  <si>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</si>
  <si>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</si>
  <si>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</si>
  <si>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</si>
  <si>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</si>
  <si>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</si>
  <si>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</si>
  <si>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</si>
  <si>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</si>
  <si>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</si>
  <si>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</si>
  <si>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</si>
  <si>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</si>
  <si>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</si>
  <si>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</si>
  <si>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</si>
  <si>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</si>
  <si>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</si>
  <si>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</si>
  <si>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</si>
  <si>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</si>
  <si>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</si>
  <si>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</si>
  <si>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</si>
  <si>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</si>
  <si>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</si>
  <si>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</si>
  <si>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</si>
  <si>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</si>
  <si>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</si>
  <si>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</si>
  <si>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</si>
  <si>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</si>
  <si>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</si>
  <si>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</si>
  <si>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</si>
  <si>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</si>
  <si>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</si>
  <si>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</si>
  <si>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</si>
  <si>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</si>
  <si>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</si>
  <si>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</si>
  <si>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</si>
  <si>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</si>
  <si>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</si>
  <si>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</si>
  <si>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</si>
  <si>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</si>
  <si>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</si>
  <si>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</si>
  <si>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</si>
  <si>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</si>
  <si>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</si>
  <si>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</si>
  <si>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</si>
  <si>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</si>
  <si>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</si>
  <si>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</si>
  <si>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</si>
  <si>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</si>
  <si>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</si>
  <si>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</si>
  <si>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</si>
  <si>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</si>
  <si>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</si>
  <si>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</si>
  <si>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</si>
  <si>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</si>
  <si>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</si>
  <si>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</si>
  <si>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</si>
  <si>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</si>
  <si>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</si>
  <si>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</si>
  <si>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</si>
  <si>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</si>
  <si>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</si>
  <si>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</si>
  <si>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</si>
  <si>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</si>
  <si>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</si>
  <si>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</si>
  <si>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</si>
  <si>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</si>
  <si>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</si>
  <si>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</si>
  <si>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</si>
  <si>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</si>
  <si>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</si>
  <si>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</si>
  <si>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</si>
  <si>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</si>
  <si>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</si>
  <si>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</si>
  <si>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</si>
  <si>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</si>
  <si>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</si>
  <si>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</si>
  <si>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</si>
  <si>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</si>
  <si>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</si>
  <si>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</si>
  <si>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</si>
  <si>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</si>
  <si>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</si>
  <si>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</si>
  <si>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</si>
  <si>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</si>
  <si>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</si>
  <si>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</si>
  <si>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</si>
  <si>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</si>
  <si>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</si>
  <si>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</si>
  <si>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</si>
  <si>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</si>
  <si>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</si>
  <si>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</si>
  <si>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</si>
  <si>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</si>
  <si>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</si>
  <si>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</si>
  <si>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</si>
  <si>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</si>
  <si>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</si>
  <si>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</si>
  <si>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</si>
  <si>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</si>
  <si>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</si>
  <si>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</si>
  <si>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</si>
  <si>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</si>
  <si>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</si>
  <si>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</si>
  <si>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</si>
  <si>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</si>
  <si>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</si>
  <si>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</si>
  <si>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</si>
  <si>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</si>
  <si>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</si>
  <si>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</si>
  <si>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</si>
  <si>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</si>
  <si>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</si>
  <si>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</si>
  <si>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</si>
  <si>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</si>
  <si>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</si>
  <si>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</si>
  <si>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</si>
  <si>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</si>
  <si>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</si>
  <si>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</si>
  <si>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</si>
  <si>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</si>
  <si>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</si>
  <si>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</si>
  <si>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</si>
  <si>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</si>
  <si>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</si>
  <si>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</si>
  <si>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</si>
  <si>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</si>
  <si>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</si>
  <si>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</si>
  <si>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</si>
  <si>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</si>
  <si>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</si>
  <si>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</si>
  <si>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</si>
  <si>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</si>
  <si>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</si>
  <si>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</si>
  <si>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</si>
  <si>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</si>
  <si>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</si>
  <si>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</si>
  <si>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</si>
  <si>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</si>
  <si>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</si>
  <si>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</si>
  <si>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</si>
  <si>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</si>
  <si>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</si>
  <si>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</si>
  <si>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</si>
  <si>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</si>
  <si>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</si>
  <si>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</si>
  <si>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</si>
  <si>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</si>
  <si>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</si>
  <si>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</si>
  <si>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</si>
  <si>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</si>
  <si>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</si>
  <si>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</si>
  <si>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</si>
  <si>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</si>
  <si>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</si>
  <si>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</si>
  <si>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</si>
  <si>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</si>
  <si>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</si>
  <si>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</si>
  <si>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</si>
  <si>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</si>
  <si>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</si>
  <si>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</si>
  <si>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</si>
  <si>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</si>
  <si>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</si>
  <si>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</si>
  <si>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</si>
  <si>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</si>
  <si>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</si>
  <si>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</si>
  <si>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</si>
  <si>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</si>
  <si>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</si>
  <si>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</si>
  <si>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</si>
  <si>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</si>
  <si>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</si>
  <si>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</si>
  <si>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</si>
  <si>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</si>
  <si>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</si>
  <si>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</si>
  <si>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</si>
  <si>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</si>
  <si>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</si>
  <si>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</si>
  <si>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</si>
  <si>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</si>
  <si>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</si>
  <si>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</si>
  <si>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</si>
  <si>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</si>
  <si>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</si>
  <si>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</si>
  <si>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</si>
  <si>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</si>
  <si>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</si>
  <si>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</si>
  <si>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</si>
  <si>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</si>
  <si>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</si>
  <si>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</si>
  <si>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</si>
  <si>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</si>
  <si>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</si>
  <si>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</si>
  <si>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</si>
  <si>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</si>
  <si>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</si>
  <si>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</si>
  <si>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</si>
  <si>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</si>
  <si>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</si>
  <si>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</si>
  <si>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</si>
  <si>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</si>
  <si>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</si>
  <si>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</si>
  <si>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</si>
  <si>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</si>
  <si>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</si>
  <si>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</si>
  <si>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</si>
  <si>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</si>
  <si>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</si>
  <si>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</si>
  <si>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</si>
  <si>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</si>
  <si>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</si>
  <si>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</si>
  <si>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</si>
  <si>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</si>
  <si>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</si>
  <si>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</si>
  <si>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</si>
  <si>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</si>
  <si>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</si>
  <si>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</si>
  <si>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</si>
  <si>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</si>
  <si>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</si>
  <si>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</si>
  <si>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</si>
  <si>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</si>
  <si>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</si>
  <si>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</si>
  <si>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</si>
  <si>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</si>
  <si>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</si>
  <si>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</si>
  <si>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</si>
  <si>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</si>
  <si>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</si>
  <si>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</si>
  <si>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</si>
  <si>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</si>
  <si>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</si>
  <si>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</si>
  <si>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</si>
  <si>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</si>
  <si>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</si>
  <si>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</si>
  <si>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</si>
  <si>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</si>
  <si>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</si>
  <si>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</si>
  <si>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</si>
  <si>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</si>
  <si>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</si>
  <si>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</si>
  <si>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</si>
  <si>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</si>
  <si>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</si>
  <si>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</si>
  <si>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</si>
  <si>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</si>
  <si>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</si>
  <si>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</si>
  <si>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</si>
  <si>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</si>
  <si>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</si>
  <si>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</si>
  <si>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</si>
  <si>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</si>
  <si>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</si>
  <si>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</si>
  <si>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</si>
  <si>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</si>
  <si>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</si>
  <si>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</si>
  <si>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</si>
  <si>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</si>
  <si>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</si>
  <si>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</si>
  <si>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</si>
  <si>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</si>
  <si>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</si>
  <si>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</si>
  <si>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</si>
  <si>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</si>
  <si>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</si>
  <si>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</si>
  <si>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</si>
  <si>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</si>
  <si>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</si>
  <si>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</si>
  <si>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</si>
  <si>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</si>
  <si>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</si>
  <si>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</si>
  <si>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</si>
  <si>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</si>
  <si>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</si>
  <si>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</si>
  <si>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</si>
  <si>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</si>
  <si>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</si>
  <si>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</si>
  <si>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</si>
  <si>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</si>
  <si>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</si>
  <si>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</si>
  <si>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</si>
  <si>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</si>
  <si>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</si>
  <si>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</si>
  <si>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</si>
  <si>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</si>
  <si>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</si>
  <si>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</si>
  <si>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</si>
  <si>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</si>
  <si>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</si>
  <si>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</si>
  <si>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</si>
  <si>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</si>
  <si>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</si>
  <si>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</si>
  <si>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</si>
  <si>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</si>
  <si>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</si>
  <si>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</si>
  <si>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</si>
  <si>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</si>
  <si>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</si>
  <si>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</si>
  <si>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</si>
  <si>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</si>
  <si>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</si>
  <si>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</si>
  <si>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</si>
  <si>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</si>
  <si>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</si>
  <si>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</si>
  <si>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</si>
  <si>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</si>
  <si>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</si>
  <si>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</si>
  <si>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</si>
  <si>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</si>
  <si>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</si>
  <si>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</si>
  <si>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</si>
  <si>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</si>
  <si>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</si>
  <si>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</si>
  <si>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</si>
  <si>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</si>
  <si>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</si>
  <si>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</si>
  <si>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</si>
  <si>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</si>
  <si>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</si>
  <si>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</si>
  <si>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</si>
  <si>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</si>
  <si>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</si>
  <si>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</si>
  <si>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</si>
  <si>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</si>
  <si>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</si>
  <si>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</si>
  <si>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</si>
  <si>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</si>
  <si>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</si>
  <si>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</si>
  <si>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</si>
  <si>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</si>
  <si>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</si>
  <si>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</si>
  <si>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</si>
  <si>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</si>
  <si>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</si>
  <si>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</si>
  <si>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</si>
  <si>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</si>
  <si>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</si>
  <si>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</si>
  <si>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</si>
  <si>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</si>
  <si>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</si>
  <si>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</si>
  <si>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</si>
  <si>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</si>
  <si>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</si>
  <si>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</si>
  <si>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</si>
  <si>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</si>
  <si>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</si>
  <si>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</si>
  <si>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</si>
  <si>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</si>
  <si>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</si>
  <si>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</si>
  <si>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</si>
  <si>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</si>
  <si>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</si>
  <si>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</si>
  <si>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</si>
  <si>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</si>
  <si>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</si>
  <si>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</si>
  <si>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</si>
  <si>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</si>
  <si>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</si>
  <si>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</si>
  <si>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</si>
  <si>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</si>
  <si>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</si>
  <si>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</si>
  <si>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</si>
  <si>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</si>
  <si>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</si>
  <si>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</si>
  <si>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</si>
  <si>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</si>
  <si>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</si>
  <si>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</si>
  <si>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</si>
  <si>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</si>
  <si>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</si>
  <si>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</si>
  <si>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</si>
  <si>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</si>
  <si>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</si>
  <si>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</si>
  <si>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</si>
  <si>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</si>
  <si>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</si>
  <si>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</si>
  <si>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</si>
  <si>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</si>
  <si>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</si>
  <si>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</si>
  <si>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</si>
  <si>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</si>
  <si>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</si>
  <si>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</si>
  <si>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</si>
  <si>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</si>
  <si>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</si>
  <si>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</si>
  <si>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</si>
  <si>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</si>
  <si>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</si>
  <si>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</si>
  <si>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</si>
  <si>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</si>
  <si>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</si>
  <si>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</si>
  <si>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</si>
  <si>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</si>
  <si>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</si>
  <si>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</si>
  <si>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</si>
  <si>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</si>
  <si>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</si>
  <si>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</si>
  <si>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</si>
  <si>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</si>
  <si>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</si>
  <si>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</si>
  <si>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</si>
  <si>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</si>
  <si>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</si>
  <si>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</si>
  <si>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</si>
  <si>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</si>
  <si>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</si>
  <si>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</si>
  <si>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</si>
  <si>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</si>
  <si>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</si>
  <si>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</si>
  <si>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</si>
  <si>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</si>
  <si>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</si>
  <si>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</si>
  <si>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</si>
  <si>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</si>
  <si>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</si>
  <si>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</si>
  <si>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</si>
  <si>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</si>
  <si>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</si>
  <si>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</si>
  <si>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</si>
  <si>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</si>
  <si>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</si>
  <si>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</si>
  <si>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</si>
  <si>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</si>
  <si>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</si>
  <si>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</si>
  <si>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</si>
  <si>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</si>
  <si>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</si>
  <si>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</si>
  <si>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</si>
  <si>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</si>
  <si>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</si>
  <si>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</si>
  <si>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</si>
  <si>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</si>
  <si>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</si>
  <si>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</si>
  <si>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26/07/2022</t>
  </si>
  <si>
    <t>Cut-off Date: 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</si>
</sst>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55" zoomScaleNormal="50" zoomScaleSheetLayoutView="55" workbookViewId="0">
      <selection activeCell="A178" sqref="A178"/>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51.75" x14ac:dyDescent="0.25">
      <c r="A6" s="87" t="s">
        <v>1195</v>
      </c>
    </row>
    <row r="7" spans="1:1" ht="17.25" x14ac:dyDescent="0.25">
      <c r="A7" s="87"/>
    </row>
    <row r="8" spans="1:1" ht="18.75" x14ac:dyDescent="0.25">
      <c r="A8" s="88" t="s">
        <v>1196</v>
      </c>
    </row>
    <row r="9" spans="1:1" ht="34.5" x14ac:dyDescent="0.3">
      <c r="A9" s="97" t="s">
        <v>1359</v>
      </c>
    </row>
    <row r="10" spans="1:1" ht="86.25"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51.7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34.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topLeftCell="A67" zoomScale="6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E35" sqref="E35"/>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3" zoomScale="60" zoomScaleNormal="80" workbookViewId="0">
      <selection activeCell="H10" sqref="H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2719</v>
      </c>
      <c r="G9" s="7"/>
      <c r="H9" s="7"/>
      <c r="I9" s="7"/>
      <c r="J9" s="8"/>
    </row>
    <row r="10" spans="2:10" ht="21" x14ac:dyDescent="0.25">
      <c r="B10" s="6"/>
      <c r="C10" s="7"/>
      <c r="D10" s="7"/>
      <c r="E10" s="7"/>
      <c r="F10" s="12" t="s">
        <v>2720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70" zoomScaleNormal="80" zoomScaleSheetLayoutView="70" workbookViewId="0">
      <selection activeCell="C198" sqref="C198"/>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44743</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2366.30191169</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0.186531</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2366.30191169</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2366.30191169</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18.202117999999999</v>
      </c>
      <c r="D66" s="330">
        <v>10.089772577106611</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0.66641074</v>
      </c>
      <c r="D70" s="151">
        <v>0.7736056</v>
      </c>
      <c r="E70" s="22"/>
      <c r="F70" s="158">
        <f t="shared" ref="F70:F76" si="1">IF($C$77=0,"",IF(C70="[for completion]","",C70/$C$77))</f>
        <v>2.8162540743757123E-4</v>
      </c>
      <c r="G70" s="158">
        <f t="shared" ref="G70:G76" si="2">IF($D$66="ND2","ND2",IF(OR(D70="ND2",D70=""),"",D70/$D$77))</f>
        <v>3.2692599206307323E-4</v>
      </c>
      <c r="H70" s="24"/>
      <c r="L70" s="24"/>
      <c r="M70" s="24"/>
      <c r="N70" s="56"/>
    </row>
    <row r="71" spans="1:14" x14ac:dyDescent="0.25">
      <c r="A71" s="26" t="s">
        <v>114</v>
      </c>
      <c r="B71" s="141" t="s">
        <v>1494</v>
      </c>
      <c r="C71" s="151">
        <v>2.89737679</v>
      </c>
      <c r="D71" s="151">
        <v>3.4375839400000001</v>
      </c>
      <c r="E71" s="22"/>
      <c r="F71" s="158">
        <f t="shared" si="1"/>
        <v>1.2244324258398242E-3</v>
      </c>
      <c r="G71" s="158">
        <f t="shared" si="2"/>
        <v>1.4527241528300573E-3</v>
      </c>
      <c r="H71" s="24"/>
      <c r="L71" s="24"/>
      <c r="M71" s="24"/>
      <c r="N71" s="56"/>
    </row>
    <row r="72" spans="1:14" x14ac:dyDescent="0.25">
      <c r="A72" s="26" t="s">
        <v>115</v>
      </c>
      <c r="B72" s="140" t="s">
        <v>1495</v>
      </c>
      <c r="C72" s="151">
        <v>5.5757876299999998</v>
      </c>
      <c r="D72" s="151">
        <v>9.2112706099999997</v>
      </c>
      <c r="E72" s="22"/>
      <c r="F72" s="158">
        <f t="shared" si="1"/>
        <v>2.3563297660600725E-3</v>
      </c>
      <c r="G72" s="158">
        <f t="shared" si="2"/>
        <v>3.8926861211134975E-3</v>
      </c>
      <c r="H72" s="24"/>
      <c r="L72" s="24"/>
      <c r="M72" s="24"/>
      <c r="N72" s="56"/>
    </row>
    <row r="73" spans="1:14" x14ac:dyDescent="0.25">
      <c r="A73" s="26" t="s">
        <v>116</v>
      </c>
      <c r="B73" s="140" t="s">
        <v>1496</v>
      </c>
      <c r="C73" s="151">
        <v>13.54800152</v>
      </c>
      <c r="D73" s="151">
        <v>28.777306299999999</v>
      </c>
      <c r="E73" s="22"/>
      <c r="F73" s="158">
        <f t="shared" si="1"/>
        <v>5.7253900920546906E-3</v>
      </c>
      <c r="G73" s="158">
        <f t="shared" si="2"/>
        <v>1.2161299518812205E-2</v>
      </c>
      <c r="H73" s="24"/>
      <c r="L73" s="24"/>
      <c r="M73" s="24"/>
      <c r="N73" s="56"/>
    </row>
    <row r="74" spans="1:14" x14ac:dyDescent="0.25">
      <c r="A74" s="26" t="s">
        <v>117</v>
      </c>
      <c r="B74" s="140" t="s">
        <v>1497</v>
      </c>
      <c r="C74" s="151">
        <v>29.30265284</v>
      </c>
      <c r="D74" s="151">
        <v>46.403722219999999</v>
      </c>
      <c r="E74" s="22"/>
      <c r="F74" s="158">
        <f t="shared" si="1"/>
        <v>1.2383311146916246E-2</v>
      </c>
      <c r="G74" s="158">
        <f t="shared" si="2"/>
        <v>1.9610228936027319E-2</v>
      </c>
      <c r="H74" s="24"/>
      <c r="L74" s="24"/>
      <c r="M74" s="24"/>
      <c r="N74" s="56"/>
    </row>
    <row r="75" spans="1:14" x14ac:dyDescent="0.25">
      <c r="A75" s="26" t="s">
        <v>118</v>
      </c>
      <c r="B75" s="140" t="s">
        <v>1498</v>
      </c>
      <c r="C75" s="151">
        <v>260.65459644999999</v>
      </c>
      <c r="D75" s="151">
        <v>1409.3535549599999</v>
      </c>
      <c r="E75" s="22"/>
      <c r="F75" s="158">
        <f t="shared" si="1"/>
        <v>0.11015272191697714</v>
      </c>
      <c r="G75" s="158">
        <f t="shared" si="2"/>
        <v>0.59559329601920796</v>
      </c>
      <c r="H75" s="24"/>
      <c r="L75" s="24"/>
      <c r="M75" s="24"/>
      <c r="N75" s="56"/>
    </row>
    <row r="76" spans="1:14" x14ac:dyDescent="0.25">
      <c r="A76" s="26" t="s">
        <v>119</v>
      </c>
      <c r="B76" s="140" t="s">
        <v>1499</v>
      </c>
      <c r="C76" s="151">
        <v>2053.6570857199999</v>
      </c>
      <c r="D76" s="151">
        <v>868.34486806000007</v>
      </c>
      <c r="E76" s="22"/>
      <c r="F76" s="158">
        <f t="shared" si="1"/>
        <v>0.86787618924471444</v>
      </c>
      <c r="G76" s="158">
        <f t="shared" si="2"/>
        <v>0.36696283925994588</v>
      </c>
      <c r="H76" s="24"/>
      <c r="L76" s="24"/>
      <c r="M76" s="24"/>
      <c r="N76" s="56"/>
    </row>
    <row r="77" spans="1:14" x14ac:dyDescent="0.25">
      <c r="A77" s="26" t="s">
        <v>120</v>
      </c>
      <c r="B77" s="60" t="s">
        <v>99</v>
      </c>
      <c r="C77" s="153">
        <f>SUM(C70:C76)</f>
        <v>2366.30191169</v>
      </c>
      <c r="D77" s="153">
        <f>SUM(D70:D76)</f>
        <v>2366.30191169</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0.22510087000000001</v>
      </c>
      <c r="D79" s="153" t="str">
        <f>IF($D$66="ND2","ND2","")</f>
        <v/>
      </c>
      <c r="E79" s="43"/>
      <c r="F79" s="158">
        <f>IF($C$77=0,"",IF(C79="","",C79/$C$77))</f>
        <v>9.512770491709327E-5</v>
      </c>
      <c r="G79" s="158" t="str">
        <f>IF($D$66="ND2","ND2",IF(OR(D79="ND2",D79=""),"",D79/$D$77))</f>
        <v/>
      </c>
      <c r="H79" s="24"/>
      <c r="L79" s="24"/>
      <c r="M79" s="24"/>
      <c r="N79" s="56"/>
    </row>
    <row r="80" spans="1:14" outlineLevel="1" x14ac:dyDescent="0.25">
      <c r="A80" s="26" t="s">
        <v>125</v>
      </c>
      <c r="B80" s="61" t="s">
        <v>126</v>
      </c>
      <c r="C80" s="153">
        <v>0.44130986999999999</v>
      </c>
      <c r="D80" s="153" t="str">
        <f>IF($D$66="ND2","ND2","")</f>
        <v/>
      </c>
      <c r="E80" s="43"/>
      <c r="F80" s="158">
        <f>IF($C$77=0,"",IF(C80="","",C80/$C$77))</f>
        <v>1.8649770252047798E-4</v>
      </c>
      <c r="G80" s="158" t="str">
        <f>IF($D$66="ND2","ND2",IF(OR(D80="ND2",D80=""),"",D80/$D$77))</f>
        <v/>
      </c>
      <c r="H80" s="24"/>
      <c r="L80" s="24"/>
      <c r="M80" s="24"/>
      <c r="N80" s="56"/>
    </row>
    <row r="81" spans="1:14" outlineLevel="1" x14ac:dyDescent="0.25">
      <c r="A81" s="26" t="s">
        <v>127</v>
      </c>
      <c r="B81" s="61" t="s">
        <v>128</v>
      </c>
      <c r="C81" s="153">
        <v>1.1785386099999999</v>
      </c>
      <c r="D81" s="153" t="str">
        <f>IF($D$66="ND2","ND2","")</f>
        <v/>
      </c>
      <c r="E81" s="43"/>
      <c r="F81" s="158">
        <f>IF($C$77=0,"",IF(C81="","",C81/$C$77))</f>
        <v>4.9805082106293616E-4</v>
      </c>
      <c r="G81" s="158" t="str">
        <f>IF($D$66="ND2","ND2",IF(OR(D81="ND2",D81=""),"",D81/$D$77))</f>
        <v/>
      </c>
      <c r="H81" s="24"/>
      <c r="L81" s="24"/>
      <c r="M81" s="24"/>
      <c r="N81" s="56"/>
    </row>
    <row r="82" spans="1:14" outlineLevel="1" x14ac:dyDescent="0.25">
      <c r="A82" s="26" t="s">
        <v>129</v>
      </c>
      <c r="B82" s="61" t="s">
        <v>130</v>
      </c>
      <c r="C82" s="153">
        <v>1.7188381800000001</v>
      </c>
      <c r="D82" s="153" t="str">
        <f>IF($D$66="ND2","ND2","")</f>
        <v/>
      </c>
      <c r="E82" s="43"/>
      <c r="F82" s="158">
        <f>IF($C$77=0,"",IF(C82="","",C82/$C$77))</f>
        <v>7.2638160477688798E-4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2.8540999999999999</v>
      </c>
      <c r="D89" s="155">
        <v>2.8540999999999999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v>500</v>
      </c>
      <c r="D96" s="151" t="str">
        <f t="shared" si="3"/>
        <v/>
      </c>
      <c r="E96" s="22"/>
      <c r="F96" s="158">
        <f t="shared" si="4"/>
        <v>0.25</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v>500</v>
      </c>
      <c r="D103" s="153" t="str">
        <f>IF($D$89="ND2","ND2","")</f>
        <v/>
      </c>
      <c r="E103" s="43"/>
      <c r="F103" s="158">
        <f>IF($C$100=0,"",IF(C103="","",IF(C103="","",C103/$C$100)))</f>
        <v>0.25</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2366.30191169</v>
      </c>
      <c r="D112" s="151">
        <v>2366.30191169</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2366.30191169</v>
      </c>
      <c r="D129" s="151">
        <f>SUM(D112:D128)</f>
        <v>2366.30191169</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9.6690588300000009</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9.6690588300000009</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9.6690588300000009</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9.6690588300000009</v>
      </c>
      <c r="E207" s="54"/>
      <c r="F207" s="158">
        <f>SUM(F193:F196)</f>
        <v>1</v>
      </c>
      <c r="G207" s="54"/>
      <c r="H207" s="24"/>
      <c r="L207" s="24"/>
      <c r="M207" s="24"/>
      <c r="N207" s="56"/>
    </row>
    <row r="208" spans="1:14" x14ac:dyDescent="0.25">
      <c r="A208" s="26" t="s">
        <v>282</v>
      </c>
      <c r="B208" s="60" t="s">
        <v>99</v>
      </c>
      <c r="C208" s="153">
        <f>SUM(C193:C206)</f>
        <v>9.6690588300000009</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55" zoomScaleNormal="80" zoomScaleSheetLayoutView="55" workbookViewId="0">
      <selection activeCell="F59" sqref="F59:F60"/>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2366.30191169</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2366.30191169</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14920</v>
      </c>
      <c r="D28" s="272" t="str">
        <f>IF(C28="","","ND2")</f>
        <v>ND2</v>
      </c>
      <c r="F28" s="272">
        <f>IF(C28=0,"",IF(C28="","",C28))</f>
        <v>14920</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3.0999999999999999E-3</v>
      </c>
      <c r="D36" s="143" t="str">
        <f>IF(C36="","","ND2")</f>
        <v>ND2</v>
      </c>
      <c r="E36" s="169"/>
      <c r="F36" s="143">
        <f>IF(C36=0,"",C36)</f>
        <v>3.0999999999999999E-3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3.9654139999999997E-2</v>
      </c>
      <c r="D99" s="143" t="str">
        <f t="shared" ref="D99:D111" si="1">IF(C99="","","ND2")</f>
        <v>ND2</v>
      </c>
      <c r="E99" s="143"/>
      <c r="F99" s="143">
        <f t="shared" ref="F99:F111" si="2">IF(C99="","",C99)</f>
        <v>3.9654139999999997E-2</v>
      </c>
      <c r="G99" s="109"/>
    </row>
    <row r="100" spans="1:7" x14ac:dyDescent="0.25">
      <c r="A100" s="109" t="s">
        <v>546</v>
      </c>
      <c r="B100" s="130" t="s">
        <v>2622</v>
      </c>
      <c r="C100" s="143">
        <v>4.2181070000000001E-2</v>
      </c>
      <c r="D100" s="143" t="str">
        <f t="shared" si="1"/>
        <v>ND2</v>
      </c>
      <c r="E100" s="143"/>
      <c r="F100" s="143">
        <f t="shared" si="2"/>
        <v>4.2181070000000001E-2</v>
      </c>
      <c r="G100" s="109"/>
    </row>
    <row r="101" spans="1:7" x14ac:dyDescent="0.25">
      <c r="A101" s="109" t="s">
        <v>547</v>
      </c>
      <c r="B101" s="130" t="s">
        <v>2623</v>
      </c>
      <c r="C101" s="143">
        <v>3.5916480000000001E-2</v>
      </c>
      <c r="D101" s="143" t="str">
        <f t="shared" si="1"/>
        <v>ND2</v>
      </c>
      <c r="E101" s="143"/>
      <c r="F101" s="143">
        <f t="shared" si="2"/>
        <v>3.5916480000000001E-2</v>
      </c>
      <c r="G101" s="109"/>
    </row>
    <row r="102" spans="1:7" x14ac:dyDescent="0.25">
      <c r="A102" s="109" t="s">
        <v>548</v>
      </c>
      <c r="B102" s="130" t="s">
        <v>2624</v>
      </c>
      <c r="C102" s="143">
        <v>8.4006659999999997E-2</v>
      </c>
      <c r="D102" s="143" t="str">
        <f t="shared" si="1"/>
        <v>ND2</v>
      </c>
      <c r="E102" s="143"/>
      <c r="F102" s="143">
        <f t="shared" si="2"/>
        <v>8.4006659999999997E-2</v>
      </c>
      <c r="G102" s="109"/>
    </row>
    <row r="103" spans="1:7" x14ac:dyDescent="0.25">
      <c r="A103" s="109" t="s">
        <v>549</v>
      </c>
      <c r="B103" s="130" t="s">
        <v>2625</v>
      </c>
      <c r="C103" s="143">
        <v>0.13322212999999999</v>
      </c>
      <c r="D103" s="143" t="str">
        <f t="shared" si="1"/>
        <v>ND2</v>
      </c>
      <c r="E103" s="143"/>
      <c r="F103" s="143">
        <f t="shared" si="2"/>
        <v>0.13322212999999999</v>
      </c>
      <c r="G103" s="109"/>
    </row>
    <row r="104" spans="1:7" x14ac:dyDescent="0.25">
      <c r="A104" s="109" t="s">
        <v>550</v>
      </c>
      <c r="B104" s="130" t="s">
        <v>2626</v>
      </c>
      <c r="C104" s="143">
        <v>0.12285828</v>
      </c>
      <c r="D104" s="143" t="str">
        <f t="shared" si="1"/>
        <v>ND2</v>
      </c>
      <c r="E104" s="143"/>
      <c r="F104" s="143">
        <f t="shared" si="2"/>
        <v>0.12285828</v>
      </c>
      <c r="G104" s="109"/>
    </row>
    <row r="105" spans="1:7" x14ac:dyDescent="0.25">
      <c r="A105" s="109" t="s">
        <v>551</v>
      </c>
      <c r="B105" s="130" t="s">
        <v>2627</v>
      </c>
      <c r="C105" s="143">
        <v>0.20271122999999999</v>
      </c>
      <c r="D105" s="143" t="str">
        <f t="shared" si="1"/>
        <v>ND2</v>
      </c>
      <c r="E105" s="143"/>
      <c r="F105" s="143">
        <f t="shared" si="2"/>
        <v>0.20271122999999999</v>
      </c>
      <c r="G105" s="109"/>
    </row>
    <row r="106" spans="1:7" x14ac:dyDescent="0.25">
      <c r="A106" s="109" t="s">
        <v>552</v>
      </c>
      <c r="B106" s="130" t="s">
        <v>2628</v>
      </c>
      <c r="C106" s="143">
        <v>3.1190499999999999E-2</v>
      </c>
      <c r="D106" s="143" t="str">
        <f t="shared" si="1"/>
        <v>ND2</v>
      </c>
      <c r="E106" s="143"/>
      <c r="F106" s="143">
        <f t="shared" si="2"/>
        <v>3.1190499999999999E-2</v>
      </c>
      <c r="G106" s="109"/>
    </row>
    <row r="107" spans="1:7" x14ac:dyDescent="0.25">
      <c r="A107" s="109" t="s">
        <v>553</v>
      </c>
      <c r="B107" s="130" t="s">
        <v>2629</v>
      </c>
      <c r="C107" s="143">
        <v>0.14490351000000001</v>
      </c>
      <c r="D107" s="143" t="str">
        <f t="shared" si="1"/>
        <v>ND2</v>
      </c>
      <c r="E107" s="143"/>
      <c r="F107" s="143">
        <f t="shared" si="2"/>
        <v>0.14490351000000001</v>
      </c>
      <c r="G107" s="109"/>
    </row>
    <row r="108" spans="1:7" x14ac:dyDescent="0.25">
      <c r="A108" s="109" t="s">
        <v>554</v>
      </c>
      <c r="B108" s="130" t="s">
        <v>2630</v>
      </c>
      <c r="C108" s="143">
        <v>7.9665509999999995E-2</v>
      </c>
      <c r="D108" s="143" t="str">
        <f t="shared" si="1"/>
        <v>ND2</v>
      </c>
      <c r="E108" s="143"/>
      <c r="F108" s="143">
        <f t="shared" si="2"/>
        <v>7.9665509999999995E-2</v>
      </c>
      <c r="G108" s="109"/>
    </row>
    <row r="109" spans="1:7" x14ac:dyDescent="0.25">
      <c r="A109" s="109" t="s">
        <v>555</v>
      </c>
      <c r="B109" s="130" t="s">
        <v>2631</v>
      </c>
      <c r="C109" s="143">
        <v>6.179598E-2</v>
      </c>
      <c r="D109" s="143" t="str">
        <f t="shared" si="1"/>
        <v>ND2</v>
      </c>
      <c r="E109" s="143"/>
      <c r="F109" s="143">
        <f t="shared" si="2"/>
        <v>6.179598E-2</v>
      </c>
      <c r="G109" s="109"/>
    </row>
    <row r="110" spans="1:7" x14ac:dyDescent="0.25">
      <c r="A110" s="109" t="s">
        <v>556</v>
      </c>
      <c r="B110" s="130" t="s">
        <v>2632</v>
      </c>
      <c r="C110" s="143">
        <v>2.1894509999999999E-2</v>
      </c>
      <c r="D110" s="143" t="str">
        <f t="shared" si="1"/>
        <v>ND2</v>
      </c>
      <c r="E110" s="143"/>
      <c r="F110" s="143">
        <f t="shared" si="2"/>
        <v>2.1894509999999999E-2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0.97838930000000002</v>
      </c>
      <c r="D150" s="143" t="str">
        <f>IF(C150="","","ND2")</f>
        <v>ND2</v>
      </c>
      <c r="E150" s="144"/>
      <c r="F150" s="143">
        <f>IF(C150="","",C150)</f>
        <v>0.97838930000000002</v>
      </c>
    </row>
    <row r="151" spans="1:7" x14ac:dyDescent="0.25">
      <c r="A151" s="109" t="s">
        <v>579</v>
      </c>
      <c r="B151" s="109" t="s">
        <v>2635</v>
      </c>
      <c r="C151" s="143">
        <v>2.16107E-2</v>
      </c>
      <c r="D151" s="143" t="str">
        <f>IF(C151="","","ND2")</f>
        <v>ND2</v>
      </c>
      <c r="E151" s="144"/>
      <c r="F151" s="143">
        <f>IF(C151="","",C151)</f>
        <v>2.16107E-2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0.39504781</v>
      </c>
      <c r="D160" s="143" t="str">
        <f>IF(C160="","","ND2")</f>
        <v>ND2</v>
      </c>
      <c r="E160" s="144"/>
      <c r="F160" s="143">
        <f>IF(C160="","",C160)</f>
        <v>0.39504781</v>
      </c>
    </row>
    <row r="161" spans="1:7" x14ac:dyDescent="0.25">
      <c r="A161" s="109" t="s">
        <v>591</v>
      </c>
      <c r="B161" s="109" t="s">
        <v>592</v>
      </c>
      <c r="C161" s="143">
        <v>0.60495219</v>
      </c>
      <c r="D161" s="143" t="str">
        <f>IF(C161="","","ND2")</f>
        <v>ND2</v>
      </c>
      <c r="E161" s="144"/>
      <c r="F161" s="143">
        <f>IF(C161="","",C161)</f>
        <v>0.60495219</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2.0375500000000001E-2</v>
      </c>
      <c r="D170" s="143" t="str">
        <f>IF(C170="","","ND2")</f>
        <v>ND2</v>
      </c>
      <c r="E170" s="144"/>
      <c r="F170" s="143">
        <f>IF(C170="","",C170)</f>
        <v>2.0375500000000001E-2</v>
      </c>
    </row>
    <row r="171" spans="1:7" x14ac:dyDescent="0.25">
      <c r="A171" s="109" t="s">
        <v>603</v>
      </c>
      <c r="B171" s="131" t="s">
        <v>2638</v>
      </c>
      <c r="C171" s="143">
        <v>3.9187239999999998E-2</v>
      </c>
      <c r="D171" s="143" t="str">
        <f>IF(C171="","","ND2")</f>
        <v>ND2</v>
      </c>
      <c r="E171" s="144"/>
      <c r="F171" s="143">
        <f>IF(C171="","",C171)</f>
        <v>3.9187239999999998E-2</v>
      </c>
    </row>
    <row r="172" spans="1:7" x14ac:dyDescent="0.25">
      <c r="A172" s="109" t="s">
        <v>605</v>
      </c>
      <c r="B172" s="131" t="s">
        <v>2639</v>
      </c>
      <c r="C172" s="143">
        <v>0.11786449</v>
      </c>
      <c r="D172" s="143" t="str">
        <f>IF(C172="","","ND2")</f>
        <v>ND2</v>
      </c>
      <c r="E172" s="143"/>
      <c r="F172" s="143">
        <f>IF(C172="","",C172)</f>
        <v>0.11786449</v>
      </c>
    </row>
    <row r="173" spans="1:7" x14ac:dyDescent="0.25">
      <c r="A173" s="109" t="s">
        <v>607</v>
      </c>
      <c r="B173" s="131" t="s">
        <v>2640</v>
      </c>
      <c r="C173" s="143">
        <v>0.13254208000000001</v>
      </c>
      <c r="D173" s="143" t="str">
        <f>IF(C173="","","ND2")</f>
        <v>ND2</v>
      </c>
      <c r="E173" s="143"/>
      <c r="F173" s="143">
        <f>IF(C173="","",C173)</f>
        <v>0.13254208000000001</v>
      </c>
    </row>
    <row r="174" spans="1:7" x14ac:dyDescent="0.25">
      <c r="A174" s="109" t="s">
        <v>609</v>
      </c>
      <c r="B174" s="131" t="s">
        <v>2641</v>
      </c>
      <c r="C174" s="143">
        <v>0.69003068000000001</v>
      </c>
      <c r="D174" s="143" t="str">
        <f>IF(C174="","","ND2")</f>
        <v>ND2</v>
      </c>
      <c r="E174" s="143"/>
      <c r="F174" s="143">
        <f>IF(C174="","",C174)</f>
        <v>0.69003068000000001</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2.8379999999999999E-5</v>
      </c>
      <c r="D180" s="143" t="str">
        <f>IF(C180="","","ND2")</f>
        <v>ND2</v>
      </c>
      <c r="E180" s="144"/>
      <c r="F180" s="143">
        <f>IF(C180="","",C180)</f>
        <v>2.8379999999999999E-5</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158.59932383981234</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4.2787226</v>
      </c>
      <c r="D190" s="170">
        <v>265</v>
      </c>
      <c r="E190" s="136"/>
      <c r="F190" s="166">
        <f t="shared" ref="F190:F213" si="3">IF($C$214=0,"",IF(C190="[for completion]","",IF(C190="","",C190/$C$214)))</f>
        <v>1.8081896392266191E-3</v>
      </c>
      <c r="G190" s="166">
        <f t="shared" ref="G190:G213" si="4">IF($D$214=0,"",IF(D190="[for completion]","",IF(D190="","",D190/$D$214)))</f>
        <v>1.7761394101876677E-2</v>
      </c>
    </row>
    <row r="191" spans="1:7" x14ac:dyDescent="0.25">
      <c r="A191" s="109" t="s">
        <v>630</v>
      </c>
      <c r="B191" s="130" t="s">
        <v>2643</v>
      </c>
      <c r="C191" s="167">
        <v>24.12400126</v>
      </c>
      <c r="D191" s="170">
        <v>623</v>
      </c>
      <c r="E191" s="136"/>
      <c r="F191" s="166">
        <f t="shared" si="3"/>
        <v>1.0194811211884104E-2</v>
      </c>
      <c r="G191" s="166">
        <f t="shared" si="4"/>
        <v>4.1756032171581768E-2</v>
      </c>
    </row>
    <row r="192" spans="1:7" x14ac:dyDescent="0.25">
      <c r="A192" s="109" t="s">
        <v>631</v>
      </c>
      <c r="B192" s="130" t="s">
        <v>2644</v>
      </c>
      <c r="C192" s="167">
        <v>56.932889469999999</v>
      </c>
      <c r="D192" s="170">
        <v>894</v>
      </c>
      <c r="E192" s="136"/>
      <c r="F192" s="166">
        <f t="shared" si="3"/>
        <v>2.4059858629509722E-2</v>
      </c>
      <c r="G192" s="166">
        <f t="shared" si="4"/>
        <v>5.9919571045576409E-2</v>
      </c>
    </row>
    <row r="193" spans="1:7" x14ac:dyDescent="0.25">
      <c r="A193" s="109" t="s">
        <v>632</v>
      </c>
      <c r="B193" s="130" t="s">
        <v>2645</v>
      </c>
      <c r="C193" s="167">
        <v>117.85573175</v>
      </c>
      <c r="D193" s="170">
        <v>1327</v>
      </c>
      <c r="E193" s="136"/>
      <c r="F193" s="166">
        <f t="shared" si="3"/>
        <v>4.9805872685885662E-2</v>
      </c>
      <c r="G193" s="166">
        <f t="shared" si="4"/>
        <v>8.894101876675603E-2</v>
      </c>
    </row>
    <row r="194" spans="1:7" x14ac:dyDescent="0.25">
      <c r="A194" s="109" t="s">
        <v>633</v>
      </c>
      <c r="B194" s="130" t="s">
        <v>2646</v>
      </c>
      <c r="C194" s="167">
        <v>529.45883667999999</v>
      </c>
      <c r="D194" s="170">
        <v>4176</v>
      </c>
      <c r="E194" s="136"/>
      <c r="F194" s="166">
        <f t="shared" si="3"/>
        <v>0.22374948609235723</v>
      </c>
      <c r="G194" s="166">
        <f t="shared" si="4"/>
        <v>0.27989276139410185</v>
      </c>
    </row>
    <row r="195" spans="1:7" x14ac:dyDescent="0.25">
      <c r="A195" s="109" t="s">
        <v>634</v>
      </c>
      <c r="B195" s="130" t="s">
        <v>2647</v>
      </c>
      <c r="C195" s="167">
        <v>713.29608436000001</v>
      </c>
      <c r="D195" s="170">
        <v>4109</v>
      </c>
      <c r="E195" s="136"/>
      <c r="F195" s="166">
        <f t="shared" si="3"/>
        <v>0.30143917005525633</v>
      </c>
      <c r="G195" s="166">
        <f t="shared" si="4"/>
        <v>0.27540214477211794</v>
      </c>
    </row>
    <row r="196" spans="1:7" x14ac:dyDescent="0.25">
      <c r="A196" s="109" t="s">
        <v>635</v>
      </c>
      <c r="B196" s="130" t="s">
        <v>2648</v>
      </c>
      <c r="C196" s="167">
        <v>492.21187750000001</v>
      </c>
      <c r="D196" s="170">
        <v>2237</v>
      </c>
      <c r="E196" s="136"/>
      <c r="F196" s="166">
        <f t="shared" si="3"/>
        <v>0.2080089083596543</v>
      </c>
      <c r="G196" s="166">
        <f t="shared" si="4"/>
        <v>0.14993297587131368</v>
      </c>
    </row>
    <row r="197" spans="1:7" x14ac:dyDescent="0.25">
      <c r="A197" s="109" t="s">
        <v>636</v>
      </c>
      <c r="B197" s="130" t="s">
        <v>2649</v>
      </c>
      <c r="C197" s="167">
        <v>172.99289403</v>
      </c>
      <c r="D197" s="170">
        <v>637</v>
      </c>
      <c r="E197" s="136"/>
      <c r="F197" s="166">
        <f t="shared" si="3"/>
        <v>7.3106856388604022E-2</v>
      </c>
      <c r="G197" s="166">
        <f t="shared" si="4"/>
        <v>4.2694369973190351E-2</v>
      </c>
    </row>
    <row r="198" spans="1:7" x14ac:dyDescent="0.25">
      <c r="A198" s="109" t="s">
        <v>637</v>
      </c>
      <c r="B198" s="130" t="s">
        <v>2650</v>
      </c>
      <c r="C198" s="167">
        <v>94.043962390000004</v>
      </c>
      <c r="D198" s="170">
        <v>291</v>
      </c>
      <c r="E198" s="136"/>
      <c r="F198" s="166">
        <f t="shared" si="3"/>
        <v>3.9743010782100206E-2</v>
      </c>
      <c r="G198" s="166">
        <f t="shared" si="4"/>
        <v>1.9504021447721179E-2</v>
      </c>
    </row>
    <row r="199" spans="1:7" x14ac:dyDescent="0.25">
      <c r="A199" s="109" t="s">
        <v>638</v>
      </c>
      <c r="B199" s="130" t="s">
        <v>2651</v>
      </c>
      <c r="C199" s="167">
        <v>54.819202349999998</v>
      </c>
      <c r="D199" s="170">
        <v>147</v>
      </c>
      <c r="E199" s="130"/>
      <c r="F199" s="166">
        <f t="shared" si="3"/>
        <v>2.3166613727175846E-2</v>
      </c>
      <c r="G199" s="166">
        <f t="shared" si="4"/>
        <v>9.8525469168900797E-3</v>
      </c>
    </row>
    <row r="200" spans="1:7" x14ac:dyDescent="0.25">
      <c r="A200" s="109" t="s">
        <v>639</v>
      </c>
      <c r="B200" s="130" t="s">
        <v>2652</v>
      </c>
      <c r="C200" s="167">
        <v>37.485665949999998</v>
      </c>
      <c r="D200" s="170">
        <v>89</v>
      </c>
      <c r="E200" s="130"/>
      <c r="F200" s="166">
        <f t="shared" si="3"/>
        <v>1.5841455295629601E-2</v>
      </c>
      <c r="G200" s="166">
        <f t="shared" si="4"/>
        <v>5.9651474530831097E-3</v>
      </c>
    </row>
    <row r="201" spans="1:7" x14ac:dyDescent="0.25">
      <c r="A201" s="109" t="s">
        <v>640</v>
      </c>
      <c r="B201" s="130" t="s">
        <v>2653</v>
      </c>
      <c r="C201" s="167">
        <v>18.772506709999998</v>
      </c>
      <c r="D201" s="170">
        <v>40</v>
      </c>
      <c r="E201" s="130"/>
      <c r="F201" s="166">
        <f t="shared" si="3"/>
        <v>7.9332677784098877E-3</v>
      </c>
      <c r="G201" s="166">
        <f t="shared" si="4"/>
        <v>2.6809651474530832E-3</v>
      </c>
    </row>
    <row r="202" spans="1:7" x14ac:dyDescent="0.25">
      <c r="A202" s="109" t="s">
        <v>641</v>
      </c>
      <c r="B202" s="130" t="s">
        <v>2654</v>
      </c>
      <c r="C202" s="167">
        <v>16.86237826</v>
      </c>
      <c r="D202" s="170">
        <v>32</v>
      </c>
      <c r="E202" s="130"/>
      <c r="F202" s="166">
        <f t="shared" si="3"/>
        <v>7.1260468398797773E-3</v>
      </c>
      <c r="G202" s="166">
        <f t="shared" si="4"/>
        <v>2.1447721179624667E-3</v>
      </c>
    </row>
    <row r="203" spans="1:7" x14ac:dyDescent="0.25">
      <c r="A203" s="109" t="s">
        <v>642</v>
      </c>
      <c r="B203" s="130" t="s">
        <v>2655</v>
      </c>
      <c r="C203" s="167">
        <v>14.368727590000001</v>
      </c>
      <c r="D203" s="170">
        <v>25</v>
      </c>
      <c r="E203" s="130"/>
      <c r="F203" s="166">
        <f t="shared" si="3"/>
        <v>6.0722292109116087E-3</v>
      </c>
      <c r="G203" s="166">
        <f t="shared" si="4"/>
        <v>1.675603217158177E-3</v>
      </c>
    </row>
    <row r="204" spans="1:7" x14ac:dyDescent="0.25">
      <c r="A204" s="109" t="s">
        <v>643</v>
      </c>
      <c r="B204" s="130" t="s">
        <v>2656</v>
      </c>
      <c r="C204" s="167">
        <v>7.4838321399999996</v>
      </c>
      <c r="D204" s="170">
        <v>12</v>
      </c>
      <c r="E204" s="130"/>
      <c r="F204" s="166">
        <f t="shared" si="3"/>
        <v>3.1626700308309717E-3</v>
      </c>
      <c r="G204" s="166">
        <f t="shared" si="4"/>
        <v>8.042895442359249E-4</v>
      </c>
    </row>
    <row r="205" spans="1:7" x14ac:dyDescent="0.25">
      <c r="A205" s="109" t="s">
        <v>644</v>
      </c>
      <c r="B205" s="130" t="s">
        <v>2657</v>
      </c>
      <c r="C205" s="167">
        <v>6.7074927600000001</v>
      </c>
      <c r="D205" s="170">
        <v>10</v>
      </c>
      <c r="F205" s="166">
        <f t="shared" si="3"/>
        <v>2.8345887424016595E-3</v>
      </c>
      <c r="G205" s="166">
        <f t="shared" si="4"/>
        <v>6.7024128686327079E-4</v>
      </c>
    </row>
    <row r="206" spans="1:7" x14ac:dyDescent="0.25">
      <c r="A206" s="109" t="s">
        <v>645</v>
      </c>
      <c r="B206" s="130" t="s">
        <v>2658</v>
      </c>
      <c r="C206" s="167">
        <v>0.71475246000000003</v>
      </c>
      <c r="D206" s="170">
        <v>1</v>
      </c>
      <c r="E206" s="125"/>
      <c r="F206" s="166">
        <f t="shared" si="3"/>
        <v>3.0205463490055152E-4</v>
      </c>
      <c r="G206" s="166">
        <f t="shared" si="4"/>
        <v>6.7024128686327084E-5</v>
      </c>
    </row>
    <row r="207" spans="1:7" x14ac:dyDescent="0.25">
      <c r="A207" s="109" t="s">
        <v>646</v>
      </c>
      <c r="B207" s="130" t="s">
        <v>2659</v>
      </c>
      <c r="C207" s="167">
        <v>3.0760054399999999</v>
      </c>
      <c r="D207" s="170">
        <v>4</v>
      </c>
      <c r="E207" s="125"/>
      <c r="F207" s="166">
        <f t="shared" si="3"/>
        <v>1.2999209546355535E-3</v>
      </c>
      <c r="G207" s="166">
        <f t="shared" si="4"/>
        <v>2.6809651474530834E-4</v>
      </c>
    </row>
    <row r="208" spans="1:7" x14ac:dyDescent="0.25">
      <c r="A208" s="109" t="s">
        <v>647</v>
      </c>
      <c r="B208" s="130" t="s">
        <v>2660</v>
      </c>
      <c r="C208" s="167">
        <v>0.81634799000000002</v>
      </c>
      <c r="D208" s="170">
        <v>1</v>
      </c>
      <c r="E208" s="125"/>
      <c r="F208" s="166">
        <f t="shared" si="3"/>
        <v>3.4498894074635165E-4</v>
      </c>
      <c r="G208" s="166">
        <f t="shared" si="4"/>
        <v>6.7024128686327084E-5</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2366.30191169</v>
      </c>
      <c r="D214" s="171">
        <f>SUM(D190:D213)</f>
        <v>14920</v>
      </c>
      <c r="E214" s="125"/>
      <c r="F214" s="172">
        <f>SUM(F190:F213)</f>
        <v>1.0000000000000002</v>
      </c>
      <c r="G214" s="172">
        <f>SUM(G190:G213)</f>
        <v>1</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0.68702485000000002</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159.42797696</v>
      </c>
      <c r="D219" s="170">
        <v>1988</v>
      </c>
      <c r="F219" s="166">
        <f t="shared" ref="F219:F226" si="5">IF($C$227=0,"",IF(C219="[for completion]","",C219/$C$227))</f>
        <v>6.7374317779313866E-2</v>
      </c>
      <c r="G219" s="166">
        <f t="shared" ref="G219:G226" si="6">IF($D$227=0,"",IF(D219="[for completion]","",D219/$D$227))</f>
        <v>0.13324396782841824</v>
      </c>
    </row>
    <row r="220" spans="1:7" x14ac:dyDescent="0.25">
      <c r="A220" s="109" t="s">
        <v>660</v>
      </c>
      <c r="B220" s="109" t="s">
        <v>2666</v>
      </c>
      <c r="C220" s="167">
        <v>211.33804585999999</v>
      </c>
      <c r="D220" s="170">
        <v>1538</v>
      </c>
      <c r="F220" s="166">
        <f t="shared" si="5"/>
        <v>8.9311530712098977E-2</v>
      </c>
      <c r="G220" s="166">
        <f t="shared" si="6"/>
        <v>0.10308310991957105</v>
      </c>
    </row>
    <row r="221" spans="1:7" x14ac:dyDescent="0.25">
      <c r="A221" s="109" t="s">
        <v>662</v>
      </c>
      <c r="B221" s="109" t="s">
        <v>2667</v>
      </c>
      <c r="C221" s="167">
        <v>334.47865454999999</v>
      </c>
      <c r="D221" s="170">
        <v>1949</v>
      </c>
      <c r="F221" s="166">
        <f t="shared" si="5"/>
        <v>0.14135079420660954</v>
      </c>
      <c r="G221" s="166">
        <f t="shared" si="6"/>
        <v>0.13063002680965147</v>
      </c>
    </row>
    <row r="222" spans="1:7" x14ac:dyDescent="0.25">
      <c r="A222" s="109" t="s">
        <v>664</v>
      </c>
      <c r="B222" s="109" t="s">
        <v>2668</v>
      </c>
      <c r="C222" s="167">
        <v>462.96254191999998</v>
      </c>
      <c r="D222" s="170">
        <v>2626</v>
      </c>
      <c r="F222" s="166">
        <f t="shared" si="5"/>
        <v>0.19564812910511262</v>
      </c>
      <c r="G222" s="166">
        <f t="shared" si="6"/>
        <v>0.1760053619302949</v>
      </c>
    </row>
    <row r="223" spans="1:7" x14ac:dyDescent="0.25">
      <c r="A223" s="109" t="s">
        <v>666</v>
      </c>
      <c r="B223" s="109" t="s">
        <v>2669</v>
      </c>
      <c r="C223" s="167">
        <v>470.97499511000001</v>
      </c>
      <c r="D223" s="170">
        <v>2713</v>
      </c>
      <c r="F223" s="166">
        <f t="shared" si="5"/>
        <v>0.19903419457309746</v>
      </c>
      <c r="G223" s="166">
        <f t="shared" si="6"/>
        <v>0.18183646112600535</v>
      </c>
    </row>
    <row r="224" spans="1:7" x14ac:dyDescent="0.25">
      <c r="A224" s="109" t="s">
        <v>668</v>
      </c>
      <c r="B224" s="109" t="s">
        <v>2670</v>
      </c>
      <c r="C224" s="167">
        <v>508.65750786000001</v>
      </c>
      <c r="D224" s="170">
        <v>2980</v>
      </c>
      <c r="F224" s="166">
        <f t="shared" si="5"/>
        <v>0.21495883739396529</v>
      </c>
      <c r="G224" s="166">
        <f t="shared" si="6"/>
        <v>0.19973190348525469</v>
      </c>
    </row>
    <row r="225" spans="1:7" x14ac:dyDescent="0.25">
      <c r="A225" s="109" t="s">
        <v>670</v>
      </c>
      <c r="B225" s="109" t="s">
        <v>2671</v>
      </c>
      <c r="C225" s="167">
        <v>206.43240211</v>
      </c>
      <c r="D225" s="170">
        <v>1062</v>
      </c>
      <c r="F225" s="166">
        <f t="shared" si="5"/>
        <v>8.7238403979721699E-2</v>
      </c>
      <c r="G225" s="166">
        <f t="shared" si="6"/>
        <v>7.1179624664879357E-2</v>
      </c>
    </row>
    <row r="226" spans="1:7" x14ac:dyDescent="0.25">
      <c r="A226" s="109" t="s">
        <v>672</v>
      </c>
      <c r="B226" s="109" t="s">
        <v>2672</v>
      </c>
      <c r="C226" s="167">
        <v>12.029787320000001</v>
      </c>
      <c r="D226" s="170">
        <v>64</v>
      </c>
      <c r="F226" s="166">
        <f t="shared" si="5"/>
        <v>5.083792250080375E-3</v>
      </c>
      <c r="G226" s="166">
        <f t="shared" si="6"/>
        <v>4.2895442359249334E-3</v>
      </c>
    </row>
    <row r="227" spans="1:7" x14ac:dyDescent="0.25">
      <c r="A227" s="109" t="s">
        <v>674</v>
      </c>
      <c r="B227" s="139" t="s">
        <v>99</v>
      </c>
      <c r="C227" s="167">
        <f>SUM(C219:C226)</f>
        <v>2366.3019116900005</v>
      </c>
      <c r="D227" s="170">
        <f>SUM(D219:D226)</f>
        <v>14920</v>
      </c>
      <c r="F227" s="143">
        <f>SUM(F219:F226)</f>
        <v>0.99999999999999978</v>
      </c>
      <c r="G227" s="143">
        <f>SUM(G219:G226)</f>
        <v>1</v>
      </c>
    </row>
    <row r="228" spans="1:7" outlineLevel="1" x14ac:dyDescent="0.25">
      <c r="A228" s="109" t="s">
        <v>675</v>
      </c>
      <c r="B228" s="126" t="s">
        <v>2673</v>
      </c>
      <c r="C228" s="167">
        <v>9.3855879800000004</v>
      </c>
      <c r="D228" s="170">
        <v>49</v>
      </c>
      <c r="F228" s="166">
        <f t="shared" ref="F228:F233" si="7">IF($C$227=0,"",IF(C228="[for completion]","",C228/$C$227))</f>
        <v>3.9663527015015862E-3</v>
      </c>
      <c r="G228" s="166">
        <f t="shared" ref="G228:G233" si="8">IF($D$227=0,"",IF(D228="[for completion]","",D228/$D$227))</f>
        <v>3.284182305630027E-3</v>
      </c>
    </row>
    <row r="229" spans="1:7" outlineLevel="1" x14ac:dyDescent="0.25">
      <c r="A229" s="109" t="s">
        <v>677</v>
      </c>
      <c r="B229" s="126" t="s">
        <v>2674</v>
      </c>
      <c r="C229" s="167">
        <v>2.6441993400000001</v>
      </c>
      <c r="D229" s="170">
        <v>15</v>
      </c>
      <c r="F229" s="166">
        <f t="shared" si="7"/>
        <v>1.1174395485787892E-3</v>
      </c>
      <c r="G229" s="166">
        <f t="shared" si="8"/>
        <v>1.0053619302949062E-3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0.46203894000000001</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716.28050847999998</v>
      </c>
      <c r="D241" s="170">
        <v>5849</v>
      </c>
      <c r="F241" s="166">
        <f t="shared" ref="F241:F248" si="9">IF($C$249=0,"",IF(C241="[Mark as ND1 if not relevant]","",C241/$C$249))</f>
        <v>0.30270038871262889</v>
      </c>
      <c r="G241" s="166">
        <f t="shared" ref="G241:G248" si="10">IF($D$249=0,"",IF(D241="[Mark as ND1 if not relevant]","",D241/$D$249))</f>
        <v>0.39202412868632708</v>
      </c>
    </row>
    <row r="242" spans="1:7" x14ac:dyDescent="0.25">
      <c r="A242" s="109" t="s">
        <v>693</v>
      </c>
      <c r="B242" s="109" t="s">
        <v>2680</v>
      </c>
      <c r="C242" s="167">
        <v>684.40528026000004</v>
      </c>
      <c r="D242" s="170">
        <v>3907</v>
      </c>
      <c r="F242" s="166">
        <f t="shared" si="9"/>
        <v>0.28922990632721135</v>
      </c>
      <c r="G242" s="166">
        <f t="shared" si="10"/>
        <v>0.2618632707774799</v>
      </c>
    </row>
    <row r="243" spans="1:7" x14ac:dyDescent="0.25">
      <c r="A243" s="109" t="s">
        <v>694</v>
      </c>
      <c r="B243" s="109" t="s">
        <v>2681</v>
      </c>
      <c r="C243" s="167">
        <v>647.87868933000004</v>
      </c>
      <c r="D243" s="170">
        <v>3459</v>
      </c>
      <c r="F243" s="166">
        <f t="shared" si="9"/>
        <v>0.27379375646419035</v>
      </c>
      <c r="G243" s="166">
        <f t="shared" si="10"/>
        <v>0.23183646112600537</v>
      </c>
    </row>
    <row r="244" spans="1:7" x14ac:dyDescent="0.25">
      <c r="A244" s="109" t="s">
        <v>695</v>
      </c>
      <c r="B244" s="109" t="s">
        <v>2682</v>
      </c>
      <c r="C244" s="167">
        <v>242.68422903999999</v>
      </c>
      <c r="D244" s="170">
        <v>1302</v>
      </c>
      <c r="F244" s="166">
        <f t="shared" si="9"/>
        <v>0.10255843848204314</v>
      </c>
      <c r="G244" s="166">
        <f t="shared" si="10"/>
        <v>8.7265415549597852E-2</v>
      </c>
    </row>
    <row r="245" spans="1:7" x14ac:dyDescent="0.25">
      <c r="A245" s="109" t="s">
        <v>696</v>
      </c>
      <c r="B245" s="109" t="s">
        <v>2683</v>
      </c>
      <c r="C245" s="167">
        <v>61.531000800000001</v>
      </c>
      <c r="D245" s="170">
        <v>329</v>
      </c>
      <c r="F245" s="166">
        <f t="shared" si="9"/>
        <v>2.6003022055649222E-2</v>
      </c>
      <c r="G245" s="166">
        <f t="shared" si="10"/>
        <v>2.2050938337801609E-2</v>
      </c>
    </row>
    <row r="246" spans="1:7" x14ac:dyDescent="0.25">
      <c r="A246" s="109" t="s">
        <v>697</v>
      </c>
      <c r="B246" s="109" t="s">
        <v>2684</v>
      </c>
      <c r="C246" s="167">
        <v>11.87803858</v>
      </c>
      <c r="D246" s="170">
        <v>65</v>
      </c>
      <c r="F246" s="166">
        <f t="shared" si="9"/>
        <v>5.0196631804758874E-3</v>
      </c>
      <c r="G246" s="166">
        <f t="shared" si="10"/>
        <v>4.3565683646112604E-3</v>
      </c>
    </row>
    <row r="247" spans="1:7" x14ac:dyDescent="0.25">
      <c r="A247" s="109" t="s">
        <v>698</v>
      </c>
      <c r="B247" s="109" t="s">
        <v>2685</v>
      </c>
      <c r="C247" s="167">
        <v>1.36731626</v>
      </c>
      <c r="D247" s="170">
        <v>8</v>
      </c>
      <c r="F247" s="166">
        <f t="shared" si="9"/>
        <v>5.7782832074182357E-4</v>
      </c>
      <c r="G247" s="166">
        <f t="shared" si="10"/>
        <v>5.3619302949061668E-4</v>
      </c>
    </row>
    <row r="248" spans="1:7" x14ac:dyDescent="0.25">
      <c r="A248" s="109" t="s">
        <v>699</v>
      </c>
      <c r="B248" s="109" t="s">
        <v>2672</v>
      </c>
      <c r="C248" s="167">
        <v>0.27684893999999999</v>
      </c>
      <c r="D248" s="170">
        <v>1</v>
      </c>
      <c r="F248" s="166">
        <f t="shared" si="9"/>
        <v>1.1699645705913998E-4</v>
      </c>
      <c r="G248" s="166">
        <f t="shared" si="10"/>
        <v>6.7024128686327084E-5</v>
      </c>
    </row>
    <row r="249" spans="1:7" x14ac:dyDescent="0.25">
      <c r="A249" s="109" t="s">
        <v>700</v>
      </c>
      <c r="B249" s="139" t="s">
        <v>99</v>
      </c>
      <c r="C249" s="167">
        <f>SUM(C241:C248)</f>
        <v>2366.3019116900005</v>
      </c>
      <c r="D249" s="170">
        <f>SUM(D241:D248)</f>
        <v>14920</v>
      </c>
      <c r="F249" s="143">
        <f>SUM(F241:F248)</f>
        <v>0.99999999999999967</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v>
      </c>
      <c r="D252" s="170">
        <v>0</v>
      </c>
      <c r="F252" s="166">
        <f t="shared" si="11"/>
        <v>0</v>
      </c>
      <c r="G252" s="166">
        <f t="shared" si="12"/>
        <v>0</v>
      </c>
    </row>
    <row r="253" spans="1:7" outlineLevel="1" x14ac:dyDescent="0.25">
      <c r="A253" s="109" t="s">
        <v>704</v>
      </c>
      <c r="B253" s="126" t="s">
        <v>2676</v>
      </c>
      <c r="C253" s="167">
        <v>0.27684893999999999</v>
      </c>
      <c r="D253" s="170">
        <v>1</v>
      </c>
      <c r="F253" s="166">
        <f t="shared" si="11"/>
        <v>1.1699645705913998E-4</v>
      </c>
      <c r="G253" s="166">
        <f t="shared" si="12"/>
        <v>6.7024128686327084E-5</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0.34345442999999998</v>
      </c>
      <c r="E277" s="104"/>
      <c r="F277" s="104"/>
    </row>
    <row r="278" spans="1:7" x14ac:dyDescent="0.25">
      <c r="A278" s="109" t="s">
        <v>733</v>
      </c>
      <c r="B278" s="109" t="s">
        <v>734</v>
      </c>
      <c r="C278" s="143">
        <v>0.65654557000000002</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D24" sqref="D2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22" sqref="C22"/>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367" t="s">
        <v>2702</v>
      </c>
    </row>
    <row r="7" spans="1:13" x14ac:dyDescent="0.25">
      <c r="A7" s="1" t="s">
        <v>1147</v>
      </c>
      <c r="B7" s="40" t="s">
        <v>1148</v>
      </c>
      <c r="C7" s="367" t="s">
        <v>2704</v>
      </c>
    </row>
    <row r="8" spans="1:13" x14ac:dyDescent="0.25">
      <c r="A8" s="1" t="s">
        <v>1149</v>
      </c>
      <c r="B8" s="40" t="s">
        <v>1150</v>
      </c>
      <c r="C8" s="367" t="s">
        <v>2703</v>
      </c>
    </row>
    <row r="9" spans="1:13" x14ac:dyDescent="0.25">
      <c r="A9" s="1" t="s">
        <v>1151</v>
      </c>
      <c r="B9" s="40" t="s">
        <v>1152</v>
      </c>
      <c r="C9" s="367" t="s">
        <v>2692</v>
      </c>
    </row>
    <row r="10" spans="1:13" ht="44.25" customHeight="1" x14ac:dyDescent="0.25">
      <c r="A10" s="1" t="s">
        <v>1153</v>
      </c>
      <c r="B10" s="40" t="s">
        <v>2697</v>
      </c>
      <c r="C10" s="367" t="s">
        <v>2698</v>
      </c>
    </row>
    <row r="11" spans="1:13" ht="54.75" customHeight="1" x14ac:dyDescent="0.25">
      <c r="A11" s="1" t="s">
        <v>1154</v>
      </c>
      <c r="B11" s="40" t="s">
        <v>2699</v>
      </c>
      <c r="C11" s="367" t="s">
        <v>2700</v>
      </c>
    </row>
    <row r="12" spans="1:13" ht="45" x14ac:dyDescent="0.25">
      <c r="A12" s="1" t="s">
        <v>1155</v>
      </c>
      <c r="B12" s="40" t="s">
        <v>1156</v>
      </c>
      <c r="C12" s="367" t="s">
        <v>2695</v>
      </c>
    </row>
    <row r="13" spans="1:13" x14ac:dyDescent="0.25">
      <c r="A13" s="1" t="s">
        <v>1157</v>
      </c>
      <c r="B13" s="40" t="s">
        <v>1158</v>
      </c>
      <c r="C13" s="367" t="s">
        <v>2694</v>
      </c>
    </row>
    <row r="14" spans="1:13" ht="30" x14ac:dyDescent="0.25">
      <c r="A14" s="1" t="s">
        <v>1159</v>
      </c>
      <c r="B14" s="40" t="s">
        <v>1160</v>
      </c>
      <c r="C14" s="367" t="s">
        <v>2693</v>
      </c>
    </row>
    <row r="15" spans="1:13" x14ac:dyDescent="0.25">
      <c r="A15" s="1" t="s">
        <v>1161</v>
      </c>
      <c r="B15" s="40" t="s">
        <v>1162</v>
      </c>
      <c r="C15" s="367" t="s">
        <v>2696</v>
      </c>
    </row>
    <row r="16" spans="1:13" ht="30" x14ac:dyDescent="0.25">
      <c r="A16" s="1" t="s">
        <v>1163</v>
      </c>
      <c r="B16" s="44" t="s">
        <v>1164</v>
      </c>
      <c r="C16" s="367" t="s">
        <v>2690</v>
      </c>
    </row>
    <row r="17" spans="1:13" ht="30" customHeight="1" x14ac:dyDescent="0.25">
      <c r="A17" s="1" t="s">
        <v>1165</v>
      </c>
      <c r="B17" s="44" t="s">
        <v>1166</v>
      </c>
      <c r="C17" s="367" t="s">
        <v>2691</v>
      </c>
    </row>
    <row r="18" spans="1:13" x14ac:dyDescent="0.25">
      <c r="A18" s="1" t="s">
        <v>1167</v>
      </c>
      <c r="B18" s="44" t="s">
        <v>1168</v>
      </c>
      <c r="C18" s="367"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46"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3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79.681100000000001</v>
      </c>
      <c r="H75" s="24"/>
    </row>
    <row r="76" spans="1:14" x14ac:dyDescent="0.25">
      <c r="A76" s="26" t="s">
        <v>1438</v>
      </c>
      <c r="B76" s="26" t="s">
        <v>1466</v>
      </c>
      <c r="C76" s="262">
        <v>291.56760000000003</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8.2655000000000001E-4</v>
      </c>
      <c r="D82" s="257" t="str">
        <f t="shared" ref="D82:D87" si="0">IF(C82="","","ND2")</f>
        <v>ND2</v>
      </c>
      <c r="E82" s="257" t="str">
        <f t="shared" ref="E82:E87" si="1">IF(C82="","","ND2")</f>
        <v>ND2</v>
      </c>
      <c r="F82" s="257" t="str">
        <f t="shared" ref="F82:F87" si="2">IF(C82="","","ND2")</f>
        <v>ND2</v>
      </c>
      <c r="G82" s="257">
        <f t="shared" ref="G82:G87" si="3">IF(C82="","",C82)</f>
        <v>8.2655000000000001E-4</v>
      </c>
      <c r="H82" s="24"/>
    </row>
    <row r="83" spans="1:8" x14ac:dyDescent="0.25">
      <c r="A83" s="26" t="s">
        <v>1445</v>
      </c>
      <c r="B83" s="236" t="s">
        <v>2714</v>
      </c>
      <c r="C83" s="257">
        <v>1.4207E-4</v>
      </c>
      <c r="D83" s="257" t="str">
        <f t="shared" si="0"/>
        <v>ND2</v>
      </c>
      <c r="E83" s="257" t="str">
        <f t="shared" si="1"/>
        <v>ND2</v>
      </c>
      <c r="F83" s="257" t="str">
        <f t="shared" si="2"/>
        <v>ND2</v>
      </c>
      <c r="G83" s="257">
        <f t="shared" si="3"/>
        <v>1.4207E-4</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2.8350000000000001E-5</v>
      </c>
      <c r="D86" s="257" t="str">
        <f t="shared" si="0"/>
        <v>ND2</v>
      </c>
      <c r="E86" s="257" t="str">
        <f t="shared" si="1"/>
        <v>ND2</v>
      </c>
      <c r="F86" s="257" t="str">
        <f t="shared" si="2"/>
        <v>ND2</v>
      </c>
      <c r="G86" s="257">
        <f t="shared" si="3"/>
        <v>2.8350000000000001E-5</v>
      </c>
      <c r="H86" s="24"/>
    </row>
    <row r="87" spans="1:8" outlineLevel="1" x14ac:dyDescent="0.25">
      <c r="A87" s="26" t="s">
        <v>1448</v>
      </c>
      <c r="B87" s="26" t="s">
        <v>2718</v>
      </c>
      <c r="C87" s="257">
        <v>0.99900301999999996</v>
      </c>
      <c r="D87" s="257" t="str">
        <f t="shared" si="0"/>
        <v>ND2</v>
      </c>
      <c r="E87" s="257" t="str">
        <f t="shared" si="1"/>
        <v>ND2</v>
      </c>
      <c r="F87" s="257" t="str">
        <f t="shared" si="2"/>
        <v>ND2</v>
      </c>
      <c r="G87" s="257">
        <f t="shared" si="3"/>
        <v>0.99900301999999996</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33CFD8-25AC-461A-9E15-EEFC8E487535}"/>
</file>

<file path=customXml/itemProps2.xml><?xml version="1.0" encoding="utf-8"?>
<ds:datastoreItem xmlns:ds="http://schemas.openxmlformats.org/officeDocument/2006/customXml" ds:itemID="{DEB9FA06-0686-4C5B-9CFF-19FCEBFEE6C5}"/>
</file>

<file path=customXml/itemProps3.xml><?xml version="1.0" encoding="utf-8"?>
<ds:datastoreItem xmlns:ds="http://schemas.openxmlformats.org/officeDocument/2006/customXml" ds:itemID="{9B4A4371-24FA-4366-A9D7-90CF6D5BA8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2022-07-14T14:45:36Z</dcterms:created>
  <dcterms:modified xsi:type="dcterms:W3CDTF">2022-07-15T13:59:25Z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